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xWindow="0" yWindow="0" windowWidth="21570" windowHeight="10215"/>
  </bookViews>
  <sheets>
    <sheet name="01.01.20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0" i="2" l="1"/>
  <c r="Y21" i="2"/>
  <c r="Y23" i="2"/>
  <c r="Y26" i="2"/>
  <c r="AC26" i="2"/>
  <c r="AC55" i="2" s="1" a="1"/>
  <c r="AC55" i="2" s="1"/>
  <c r="T35" i="2"/>
  <c r="T55" i="2" s="1" a="1"/>
  <c r="T55" i="2" s="1"/>
  <c r="U46" i="2"/>
  <c r="AE46" i="2"/>
  <c r="AE55" i="2" s="1" a="1"/>
  <c r="AE55" i="2" s="1"/>
  <c r="U47" i="2"/>
  <c r="K53" i="2"/>
  <c r="M53" i="2" s="1"/>
  <c r="K52" i="2"/>
  <c r="M52" i="2" s="1"/>
  <c r="N52" i="2" s="1"/>
  <c r="O52" i="2" s="1"/>
  <c r="K51" i="2"/>
  <c r="M51" i="2" s="1"/>
  <c r="N51" i="2" s="1"/>
  <c r="O51" i="2" s="1"/>
  <c r="K50" i="2"/>
  <c r="M50" i="2" s="1"/>
  <c r="N50" i="2" s="1"/>
  <c r="K49" i="2"/>
  <c r="M49" i="2" s="1"/>
  <c r="N49" i="2" s="1"/>
  <c r="K48" i="2"/>
  <c r="M48" i="2" s="1"/>
  <c r="N48" i="2" s="1"/>
  <c r="O48" i="2" s="1"/>
  <c r="K47" i="2"/>
  <c r="M47" i="2" s="1"/>
  <c r="N47" i="2" s="1"/>
  <c r="O47" i="2" s="1"/>
  <c r="K46" i="2"/>
  <c r="M46" i="2" s="1"/>
  <c r="N46" i="2" s="1"/>
  <c r="K45" i="2"/>
  <c r="M45" i="2" s="1"/>
  <c r="K44" i="2"/>
  <c r="M44" i="2" s="1"/>
  <c r="N44" i="2" s="1"/>
  <c r="O44" i="2" s="1"/>
  <c r="K43" i="2"/>
  <c r="M43" i="2" s="1"/>
  <c r="N43" i="2" s="1"/>
  <c r="O43" i="2" s="1"/>
  <c r="K42" i="2"/>
  <c r="M42" i="2" s="1"/>
  <c r="N42" i="2" s="1"/>
  <c r="K41" i="2"/>
  <c r="M41" i="2" s="1"/>
  <c r="N41" i="2" s="1"/>
  <c r="O41" i="2" s="1"/>
  <c r="K40" i="2"/>
  <c r="M40" i="2" s="1"/>
  <c r="N40" i="2" s="1"/>
  <c r="O40" i="2" s="1"/>
  <c r="K39" i="2"/>
  <c r="M39" i="2" s="1"/>
  <c r="N39" i="2" s="1"/>
  <c r="O39" i="2" s="1"/>
  <c r="K38" i="2"/>
  <c r="M38" i="2" s="1"/>
  <c r="N38" i="2" s="1"/>
  <c r="K37" i="2"/>
  <c r="M37" i="2" s="1"/>
  <c r="K36" i="2"/>
  <c r="M36" i="2" s="1"/>
  <c r="N36" i="2" s="1"/>
  <c r="O36" i="2" s="1"/>
  <c r="K35" i="2"/>
  <c r="M35" i="2" s="1"/>
  <c r="N35" i="2" s="1"/>
  <c r="O35" i="2" s="1"/>
  <c r="K34" i="2"/>
  <c r="M34" i="2" s="1"/>
  <c r="N34" i="2" s="1"/>
  <c r="K33" i="2"/>
  <c r="M33" i="2" s="1"/>
  <c r="N33" i="2" s="1"/>
  <c r="O33" i="2" s="1"/>
  <c r="K32" i="2"/>
  <c r="M32" i="2" s="1"/>
  <c r="N32" i="2" s="1"/>
  <c r="O32" i="2" s="1"/>
  <c r="K31" i="2"/>
  <c r="M31" i="2" s="1"/>
  <c r="N31" i="2" s="1"/>
  <c r="O31" i="2" s="1"/>
  <c r="K30" i="2"/>
  <c r="M30" i="2" s="1"/>
  <c r="N30" i="2" s="1"/>
  <c r="K29" i="2"/>
  <c r="M29" i="2" s="1"/>
  <c r="N29" i="2" s="1"/>
  <c r="O29" i="2" s="1"/>
  <c r="K28" i="2"/>
  <c r="M28" i="2" s="1"/>
  <c r="N28" i="2" s="1"/>
  <c r="O28" i="2" s="1"/>
  <c r="K27" i="2"/>
  <c r="M27" i="2" s="1"/>
  <c r="N27" i="2" s="1"/>
  <c r="O27" i="2" s="1"/>
  <c r="K26" i="2"/>
  <c r="M26" i="2" s="1"/>
  <c r="N26" i="2" s="1"/>
  <c r="K25" i="2"/>
  <c r="M25" i="2" s="1"/>
  <c r="N25" i="2" s="1"/>
  <c r="O25" i="2" s="1"/>
  <c r="K24" i="2"/>
  <c r="M24" i="2" s="1"/>
  <c r="N24" i="2" s="1"/>
  <c r="O24" i="2" s="1"/>
  <c r="K23" i="2"/>
  <c r="M23" i="2" s="1"/>
  <c r="N23" i="2" s="1"/>
  <c r="O23" i="2" s="1"/>
  <c r="K22" i="2"/>
  <c r="M22" i="2" s="1"/>
  <c r="K21" i="2"/>
  <c r="M21" i="2" s="1"/>
  <c r="N21" i="2" s="1"/>
  <c r="O21" i="2" s="1"/>
  <c r="K20" i="2"/>
  <c r="M20" i="2" s="1"/>
  <c r="N20" i="2" s="1"/>
  <c r="O20" i="2" s="1"/>
  <c r="K19" i="2"/>
  <c r="M19" i="2" s="1"/>
  <c r="N19" i="2" s="1"/>
  <c r="O19" i="2" s="1"/>
  <c r="K18" i="2"/>
  <c r="M18" i="2" s="1"/>
  <c r="N18" i="2" s="1"/>
  <c r="K17" i="2"/>
  <c r="M17" i="2" s="1"/>
  <c r="N17" i="2" s="1"/>
  <c r="O17" i="2" s="1"/>
  <c r="K16" i="2"/>
  <c r="M16" i="2" s="1"/>
  <c r="N16" i="2" s="1"/>
  <c r="O16" i="2" s="1"/>
  <c r="AD55" i="2" a="1"/>
  <c r="AD55" i="2" s="1"/>
  <c r="AB55" i="2" a="1"/>
  <c r="AB55" i="2" s="1"/>
  <c r="AA55" i="2" a="1"/>
  <c r="AA55" i="2" s="1"/>
  <c r="Z55" i="2" a="1"/>
  <c r="Z55" i="2" s="1"/>
  <c r="X55" i="2" a="1"/>
  <c r="X55" i="2" s="1"/>
  <c r="W55" i="2" a="1"/>
  <c r="W55" i="2" s="1"/>
  <c r="V55" i="2" a="1"/>
  <c r="V55" i="2" s="1"/>
  <c r="C55" i="2"/>
  <c r="K15" i="2"/>
  <c r="M15" i="2" s="1"/>
  <c r="N15" i="2" s="1"/>
  <c r="O15" i="2" s="1"/>
  <c r="U55" i="2" l="1" a="1"/>
  <c r="U55" i="2" s="1"/>
  <c r="Y55" i="2" a="1"/>
  <c r="Y55" i="2" s="1"/>
  <c r="Q52" i="2"/>
  <c r="R52" i="2" s="1"/>
  <c r="S52" i="2" s="1"/>
  <c r="Q26" i="2"/>
  <c r="R26" i="2" s="1"/>
  <c r="S26" i="2" s="1"/>
  <c r="Q20" i="2"/>
  <c r="R20" i="2" s="1"/>
  <c r="S20" i="2" s="1"/>
  <c r="Q32" i="2"/>
  <c r="R32" i="2" s="1"/>
  <c r="S32" i="2" s="1"/>
  <c r="Q15" i="2"/>
  <c r="R15" i="2" s="1"/>
  <c r="S15" i="2" s="1"/>
  <c r="Q28" i="2"/>
  <c r="R28" i="2" s="1"/>
  <c r="S28" i="2" s="1"/>
  <c r="Q44" i="2"/>
  <c r="R44" i="2" s="1"/>
  <c r="S44" i="2" s="1"/>
  <c r="Q51" i="2"/>
  <c r="R51" i="2" s="1"/>
  <c r="S51" i="2" s="1"/>
  <c r="Q36" i="2"/>
  <c r="R36" i="2" s="1"/>
  <c r="S36" i="2" s="1"/>
  <c r="Q24" i="2"/>
  <c r="R24" i="2" s="1"/>
  <c r="S24" i="2" s="1"/>
  <c r="Q47" i="2"/>
  <c r="R47" i="2" s="1"/>
  <c r="S47" i="2" s="1"/>
  <c r="Q39" i="2"/>
  <c r="R39" i="2" s="1"/>
  <c r="S39" i="2" s="1"/>
  <c r="N22" i="2"/>
  <c r="Q22" i="2"/>
  <c r="R22" i="2" s="1"/>
  <c r="S22" i="2" s="1"/>
  <c r="N45" i="2"/>
  <c r="Q45" i="2"/>
  <c r="R45" i="2" s="1"/>
  <c r="S45" i="2" s="1"/>
  <c r="N37" i="2"/>
  <c r="Q37" i="2"/>
  <c r="R37" i="2" s="1"/>
  <c r="S37" i="2" s="1"/>
  <c r="N53" i="2"/>
  <c r="O53" i="2" s="1"/>
  <c r="Q53" i="2"/>
  <c r="R53" i="2" s="1"/>
  <c r="S53" i="2" s="1"/>
  <c r="Q43" i="2"/>
  <c r="R43" i="2" s="1"/>
  <c r="S43" i="2" s="1"/>
  <c r="Q19" i="2"/>
  <c r="R19" i="2" s="1"/>
  <c r="S19" i="2" s="1"/>
  <c r="O18" i="2"/>
  <c r="P18" i="2" s="1"/>
  <c r="Q49" i="2"/>
  <c r="R49" i="2" s="1"/>
  <c r="S49" i="2" s="1"/>
  <c r="Q41" i="2"/>
  <c r="R41" i="2" s="1"/>
  <c r="S41" i="2" s="1"/>
  <c r="Q33" i="2"/>
  <c r="R33" i="2" s="1"/>
  <c r="S33" i="2" s="1"/>
  <c r="Q29" i="2"/>
  <c r="R29" i="2" s="1"/>
  <c r="S29" i="2" s="1"/>
  <c r="Q25" i="2"/>
  <c r="R25" i="2" s="1"/>
  <c r="S25" i="2" s="1"/>
  <c r="Q21" i="2"/>
  <c r="R21" i="2" s="1"/>
  <c r="S21" i="2" s="1"/>
  <c r="Q17" i="2"/>
  <c r="R17" i="2" s="1"/>
  <c r="S17" i="2" s="1"/>
  <c r="Q48" i="2"/>
  <c r="R48" i="2" s="1"/>
  <c r="S48" i="2" s="1"/>
  <c r="Q40" i="2"/>
  <c r="R40" i="2" s="1"/>
  <c r="S40" i="2" s="1"/>
  <c r="Q16" i="2"/>
  <c r="R16" i="2" s="1"/>
  <c r="S16" i="2" s="1"/>
  <c r="Q35" i="2"/>
  <c r="R35" i="2" s="1"/>
  <c r="S35" i="2" s="1"/>
  <c r="Q31" i="2"/>
  <c r="R31" i="2" s="1"/>
  <c r="S31" i="2" s="1"/>
  <c r="Q27" i="2"/>
  <c r="R27" i="2" s="1"/>
  <c r="S27" i="2" s="1"/>
  <c r="Q23" i="2"/>
  <c r="R23" i="2" s="1"/>
  <c r="S23" i="2" s="1"/>
  <c r="O30" i="2"/>
  <c r="P30" i="2" s="1"/>
  <c r="Q50" i="2"/>
  <c r="R50" i="2" s="1"/>
  <c r="S50" i="2" s="1"/>
  <c r="Q46" i="2"/>
  <c r="R46" i="2" s="1"/>
  <c r="S46" i="2" s="1"/>
  <c r="Q42" i="2"/>
  <c r="R42" i="2" s="1"/>
  <c r="S42" i="2" s="1"/>
  <c r="Q38" i="2"/>
  <c r="R38" i="2" s="1"/>
  <c r="S38" i="2" s="1"/>
  <c r="Q34" i="2"/>
  <c r="R34" i="2" s="1"/>
  <c r="S34" i="2" s="1"/>
  <c r="Q30" i="2"/>
  <c r="R30" i="2" s="1"/>
  <c r="S30" i="2" s="1"/>
  <c r="Q18" i="2"/>
  <c r="R18" i="2" s="1"/>
  <c r="S18" i="2" s="1"/>
  <c r="O26" i="2"/>
  <c r="P26" i="2" s="1"/>
  <c r="O37" i="2"/>
  <c r="P37" i="2" s="1"/>
  <c r="O49" i="2"/>
  <c r="P49" i="2" s="1"/>
  <c r="P41" i="2"/>
  <c r="O34" i="2"/>
  <c r="P34" i="2" s="1"/>
  <c r="O38" i="2"/>
  <c r="P38" i="2" s="1"/>
  <c r="O42" i="2"/>
  <c r="P42" i="2" s="1"/>
  <c r="O46" i="2"/>
  <c r="P46" i="2" s="1"/>
  <c r="O50" i="2"/>
  <c r="P50" i="2" s="1"/>
  <c r="P25" i="2"/>
  <c r="P31" i="2"/>
  <c r="P44" i="2"/>
  <c r="P48" i="2"/>
  <c r="P52" i="2"/>
  <c r="P35" i="2"/>
  <c r="P39" i="2"/>
  <c r="P43" i="2"/>
  <c r="P51" i="2"/>
  <c r="P17" i="2"/>
  <c r="P28" i="2"/>
  <c r="AF28" i="2" a="1"/>
  <c r="AF28" i="2" s="1"/>
  <c r="P33" i="2"/>
  <c r="P16" i="2"/>
  <c r="P21" i="2"/>
  <c r="P27" i="2"/>
  <c r="P32" i="2"/>
  <c r="P40" i="2"/>
  <c r="P20" i="2"/>
  <c r="P36" i="2"/>
  <c r="P53" i="2"/>
  <c r="P19" i="2"/>
  <c r="P24" i="2"/>
  <c r="P29" i="2"/>
  <c r="P47" i="2"/>
  <c r="P23" i="2"/>
  <c r="P15" i="2"/>
  <c r="AF47" i="2" l="1" a="1"/>
  <c r="AF47" i="2" s="1"/>
  <c r="AF53" i="2" a="1"/>
  <c r="AF53" i="2" s="1"/>
  <c r="AF24" i="2" a="1"/>
  <c r="AF24" i="2" s="1"/>
  <c r="AF26" i="2" a="1"/>
  <c r="AF26" i="2" s="1"/>
  <c r="AF23" i="2" a="1"/>
  <c r="AF23" i="2" s="1"/>
  <c r="AF16" i="2" a="1"/>
  <c r="AF16" i="2" s="1"/>
  <c r="AF15" i="2" a="1"/>
  <c r="AF15" i="2" s="1"/>
  <c r="AF52" i="2" a="1"/>
  <c r="AF52" i="2" s="1"/>
  <c r="AF25" i="2" a="1"/>
  <c r="AF25" i="2" s="1"/>
  <c r="AF51" i="2" a="1"/>
  <c r="AF51" i="2" s="1"/>
  <c r="AF32" i="2" a="1"/>
  <c r="AF32" i="2" s="1"/>
  <c r="AF39" i="2" a="1"/>
  <c r="AF39" i="2" s="1"/>
  <c r="AF46" i="2" a="1"/>
  <c r="AF46" i="2" s="1"/>
  <c r="AF49" i="2" a="1"/>
  <c r="AF49" i="2" s="1"/>
  <c r="AF44" i="2" a="1"/>
  <c r="AF44" i="2" s="1"/>
  <c r="AF20" i="2" a="1"/>
  <c r="AF20" i="2" s="1"/>
  <c r="AF41" i="2" a="1"/>
  <c r="AF41" i="2" s="1"/>
  <c r="AF36" i="2" a="1"/>
  <c r="AF36" i="2" s="1"/>
  <c r="AF21" i="2" a="1"/>
  <c r="AF21" i="2" s="1"/>
  <c r="AF33" i="2" a="1"/>
  <c r="AF33" i="2" s="1"/>
  <c r="AF17" i="2" a="1"/>
  <c r="AF17" i="2" s="1"/>
  <c r="AF43" i="2" a="1"/>
  <c r="AF43" i="2" s="1"/>
  <c r="AF35" i="2" a="1"/>
  <c r="AF35" i="2" s="1"/>
  <c r="AF48" i="2" a="1"/>
  <c r="AF48" i="2" s="1"/>
  <c r="AF31" i="2" a="1"/>
  <c r="AF31" i="2" s="1"/>
  <c r="AF30" i="2" a="1"/>
  <c r="AF30" i="2" s="1"/>
  <c r="AF18" i="2" a="1"/>
  <c r="AF18" i="2" s="1"/>
  <c r="AF37" i="2" a="1"/>
  <c r="AF37" i="2" s="1"/>
  <c r="AF22" i="2" a="1"/>
  <c r="AF22" i="2" s="1"/>
  <c r="S55" i="2"/>
  <c r="AF27" i="2" a="1"/>
  <c r="AF27" i="2" s="1"/>
  <c r="AF19" i="2" a="1"/>
  <c r="AF19" i="2" s="1"/>
  <c r="AF29" i="2" a="1"/>
  <c r="AF29" i="2" s="1"/>
  <c r="AF42" i="2" a="1"/>
  <c r="AF42" i="2" s="1"/>
  <c r="AF45" i="2" a="1"/>
  <c r="AF45" i="2" s="1"/>
  <c r="R55" i="2"/>
  <c r="O45" i="2"/>
  <c r="P45" i="2" s="1"/>
  <c r="O22" i="2"/>
  <c r="AF34" i="2" a="1"/>
  <c r="AF34" i="2" s="1"/>
  <c r="AF38" i="2" a="1"/>
  <c r="AF38" i="2" s="1"/>
  <c r="AF50" i="2" a="1"/>
  <c r="AF50" i="2" s="1"/>
  <c r="Q55" i="2" a="1"/>
  <c r="Q55" i="2" s="1"/>
  <c r="N55" i="2" a="1"/>
  <c r="N55" i="2" s="1"/>
  <c r="AF40" i="2" a="1"/>
  <c r="AF40" i="2" s="1"/>
  <c r="O55" i="2" l="1" a="1"/>
  <c r="O55" i="2" s="1"/>
  <c r="AF55" i="2" a="1"/>
  <c r="AF55" i="2" s="1"/>
  <c r="P22" i="2"/>
  <c r="P55" i="2" s="1"/>
</calcChain>
</file>

<file path=xl/sharedStrings.xml><?xml version="1.0" encoding="utf-8"?>
<sst xmlns="http://schemas.openxmlformats.org/spreadsheetml/2006/main" count="260" uniqueCount="117">
  <si>
    <t>Утверждаю:</t>
  </si>
  <si>
    <t>ШТАТНОЕ РАСПИСАНИЕ</t>
  </si>
  <si>
    <t>№ п/п</t>
  </si>
  <si>
    <t>Наименование должности</t>
  </si>
  <si>
    <t>кол-во ставок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</si>
  <si>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</si>
  <si>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</si>
  <si>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</si>
  <si>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</si>
  <si>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</si>
  <si>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</si>
  <si>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БДО</t>
  </si>
  <si>
    <t>ставка</t>
  </si>
  <si>
    <t>новый
коэф</t>
  </si>
  <si>
    <t>новый
оклад</t>
  </si>
  <si>
    <t>Месячный ФЗП</t>
  </si>
  <si>
    <t>Надб. 10%</t>
  </si>
  <si>
    <t>другие доплаты</t>
  </si>
  <si>
    <t>ВСЕГО</t>
  </si>
  <si>
    <t>всего</t>
  </si>
  <si>
    <t>в т. ч. по старому коэф.</t>
  </si>
  <si>
    <t>в т. ч. доплата по новому коэф.</t>
  </si>
  <si>
    <t>библиотека</t>
  </si>
  <si>
    <t>дезинфекция</t>
  </si>
  <si>
    <t>пед. мастерство</t>
  </si>
  <si>
    <t>квалиф. кат. 1</t>
  </si>
  <si>
    <t>квалиф. кат. 2</t>
  </si>
  <si>
    <t>квалиф. кат. 3</t>
  </si>
  <si>
    <t>магистр</t>
  </si>
  <si>
    <t>ночные</t>
  </si>
  <si>
    <t>уборка туалетов</t>
  </si>
  <si>
    <t>мастер</t>
  </si>
  <si>
    <t>исслед.</t>
  </si>
  <si>
    <t>эксперт</t>
  </si>
  <si>
    <t>модератор</t>
  </si>
  <si>
    <t>ВСЕГО:</t>
  </si>
  <si>
    <t>Главный бухгалтер</t>
  </si>
  <si>
    <t>КГУ Основная средняя школа №87</t>
  </si>
  <si>
    <t>Жангабулова Ш.Б.</t>
  </si>
  <si>
    <t>на 01.01.22</t>
  </si>
  <si>
    <t>01 января 2022</t>
  </si>
  <si>
    <t>Суюндикова А.А.</t>
  </si>
  <si>
    <t>Зам. руководителя ОО г. Караганды</t>
  </si>
  <si>
    <t>_______________ Н. В. Головина</t>
  </si>
  <si>
    <t>директор</t>
  </si>
  <si>
    <t>в.о.</t>
  </si>
  <si>
    <t>б/к</t>
  </si>
  <si>
    <t>20л8м</t>
  </si>
  <si>
    <t>A1</t>
  </si>
  <si>
    <t>3</t>
  </si>
  <si>
    <t>зам. директора по УР</t>
  </si>
  <si>
    <t>14л2м</t>
  </si>
  <si>
    <t>3-1</t>
  </si>
  <si>
    <t>26л7м</t>
  </si>
  <si>
    <t>зам. директора по ВР</t>
  </si>
  <si>
    <t>44л8м</t>
  </si>
  <si>
    <t>6л11м</t>
  </si>
  <si>
    <t>соц. педагог</t>
  </si>
  <si>
    <t>B3</t>
  </si>
  <si>
    <t>педагог-психолог</t>
  </si>
  <si>
    <t>5л11м16д</t>
  </si>
  <si>
    <t>B2</t>
  </si>
  <si>
    <t>25л2м16д</t>
  </si>
  <si>
    <t>2</t>
  </si>
  <si>
    <t>уч.дефектолог</t>
  </si>
  <si>
    <t>0л11м</t>
  </si>
  <si>
    <t>в</t>
  </si>
  <si>
    <t>29л7м</t>
  </si>
  <si>
    <t>1</t>
  </si>
  <si>
    <t>учитель.логопед</t>
  </si>
  <si>
    <t xml:space="preserve">методист </t>
  </si>
  <si>
    <t>педагог-доп.образования</t>
  </si>
  <si>
    <t>ст. вожатый</t>
  </si>
  <si>
    <t>ср.сп.</t>
  </si>
  <si>
    <t>31л10м</t>
  </si>
  <si>
    <t>B4</t>
  </si>
  <si>
    <t>4</t>
  </si>
  <si>
    <t>7л</t>
  </si>
  <si>
    <t>зам. директора по ХР</t>
  </si>
  <si>
    <t>25л</t>
  </si>
  <si>
    <t>A2</t>
  </si>
  <si>
    <t>главный бухгалтер</t>
  </si>
  <si>
    <t>25л2м26д</t>
  </si>
  <si>
    <t>бухгалтер</t>
  </si>
  <si>
    <t>45л4м</t>
  </si>
  <si>
    <t>C</t>
  </si>
  <si>
    <t>зав. библиотекой</t>
  </si>
  <si>
    <t>26л6м</t>
  </si>
  <si>
    <t>воспитатель ПП</t>
  </si>
  <si>
    <t>5л8м20д</t>
  </si>
  <si>
    <t>9л2м</t>
  </si>
  <si>
    <t>лаборант физики</t>
  </si>
  <si>
    <t>лаборант химии</t>
  </si>
  <si>
    <t>26л</t>
  </si>
  <si>
    <t>лаборант ИВТ</t>
  </si>
  <si>
    <t>10л5м</t>
  </si>
  <si>
    <t>лаборант интерактивного оборудования</t>
  </si>
  <si>
    <t>25л5м</t>
  </si>
  <si>
    <t>переводчик</t>
  </si>
  <si>
    <t>инженер по обор.</t>
  </si>
  <si>
    <t>31л11м22д</t>
  </si>
  <si>
    <t>секретарь</t>
  </si>
  <si>
    <t>25л9м</t>
  </si>
  <si>
    <t>D</t>
  </si>
  <si>
    <t>делопроизводитель</t>
  </si>
  <si>
    <t>ср.</t>
  </si>
  <si>
    <t>уборщик сл.помещений</t>
  </si>
  <si>
    <t>0л</t>
  </si>
  <si>
    <t/>
  </si>
  <si>
    <t>уборщик.сл.помещений</t>
  </si>
  <si>
    <t>раб.по обсл.здан</t>
  </si>
  <si>
    <t>раб.на отопит.сезон</t>
  </si>
  <si>
    <t>гардеробщик</t>
  </si>
  <si>
    <t>дворник</t>
  </si>
  <si>
    <t>слесарь-сантехник</t>
  </si>
  <si>
    <t>электромонтер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</si>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</sst>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/>
    <xf numFmtId="0" fontId="7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right"/>
    </xf>
    <xf numFmtId="0" fontId="7" fillId="0" borderId="29" xfId="0" applyFont="1" applyBorder="1" applyAlignment="1">
      <alignment horizontal="left"/>
    </xf>
    <xf numFmtId="0" fontId="7" fillId="0" borderId="29" xfId="0" applyFon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2" fontId="7" fillId="0" borderId="29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0" fontId="7" fillId="0" borderId="29" xfId="0" applyNumberFormat="1" applyFont="1" applyBorder="1" applyAlignment="1">
      <alignment horizontal="center"/>
    </xf>
    <xf numFmtId="1" fontId="7" fillId="0" borderId="30" xfId="0" applyNumberFormat="1" applyFont="1" applyBorder="1" applyAlignment="1">
      <alignment horizontal="center"/>
    </xf>
    <xf numFmtId="1" fontId="6" fillId="0" borderId="31" xfId="0" applyNumberFormat="1" applyFont="1" applyBorder="1" applyAlignment="1">
      <alignment horizontal="center"/>
    </xf>
    <xf numFmtId="0" fontId="7" fillId="0" borderId="32" xfId="0" applyFont="1" applyBorder="1"/>
    <xf numFmtId="0" fontId="7" fillId="0" borderId="33" xfId="0" applyFont="1" applyBorder="1"/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" fontId="6" fillId="0" borderId="35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/>
    <xf numFmtId="0" fontId="6" fillId="0" borderId="26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1" fontId="6" fillId="0" borderId="26" xfId="0" applyNumberFormat="1" applyFont="1" applyBorder="1" applyAlignment="1">
      <alignment horizontal="center"/>
    </xf>
    <xf numFmtId="1" fontId="6" fillId="0" borderId="36" xfId="0" applyNumberFormat="1" applyFont="1" applyBorder="1" applyAlignment="1">
      <alignment horizontal="center"/>
    </xf>
    <xf numFmtId="1" fontId="6" fillId="0" borderId="27" xfId="0" applyNumberFormat="1" applyFont="1" applyBorder="1" applyAlignment="1">
      <alignment horizontal="center"/>
    </xf>
    <xf numFmtId="10" fontId="6" fillId="0" borderId="3" xfId="0" applyNumberFormat="1" applyFont="1" applyBorder="1" applyAlignment="1">
      <alignment horizontal="center" vertical="center" wrapText="1"/>
    </xf>
    <xf numFmtId="10" fontId="6" fillId="0" borderId="12" xfId="0" applyNumberFormat="1" applyFont="1" applyBorder="1" applyAlignment="1">
      <alignment horizontal="center" vertical="center" wrapText="1"/>
    </xf>
    <xf numFmtId="10" fontId="6" fillId="0" borderId="17" xfId="0" applyNumberFormat="1" applyFont="1" applyBorder="1" applyAlignment="1">
      <alignment horizontal="center" vertical="center" wrapText="1"/>
    </xf>
    <xf numFmtId="10" fontId="6" fillId="0" borderId="24" xfId="0" applyNumberFormat="1" applyFont="1" applyBorder="1" applyAlignment="1">
      <alignment horizontal="center" vertical="center" wrapText="1"/>
    </xf>
    <xf numFmtId="10" fontId="6" fillId="0" borderId="2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0" fontId="6" fillId="0" borderId="7" xfId="0" applyNumberFormat="1" applyFont="1" applyBorder="1" applyAlignment="1">
      <alignment horizontal="center" vertical="center"/>
    </xf>
    <xf numFmtId="10" fontId="6" fillId="0" borderId="8" xfId="0" applyNumberFormat="1" applyFont="1" applyBorder="1" applyAlignment="1">
      <alignment horizontal="center" vertical="center"/>
    </xf>
    <xf numFmtId="10" fontId="6" fillId="0" borderId="3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2"/>
  <sheetViews>
    <sheetView tabSelected="1" topLeftCell="A2" zoomScale="90" zoomScaleNormal="90" workbookViewId="0">
      <pane xSplit="3" ySplit="13" topLeftCell="D47" activePane="bottomRight" state="frozen"/>
      <selection activeCell="A2" sqref="A2"/>
      <selection pane="topRight" activeCell="D2" sqref="D2"/>
      <selection pane="bottomLeft" activeCell="A12" sqref="A12"/>
      <selection pane="bottomRight" activeCell="A2" sqref="A2:AG67"/>
    </sheetView>
  </sheetViews>
  <sheetFormatPr defaultRowHeight="12" x14ac:dyDescent="0.2"/>
  <cols>
    <col min="1" max="1" width="5.28515625" style="3" customWidth="1"/>
    <col min="2" max="2" width="21.140625" style="3" customWidth="1"/>
    <col min="3" max="3" width="8" style="7" customWidth="1"/>
    <col min="4" max="4" width="6.7109375" style="7" customWidth="1"/>
    <col min="5" max="5" width="6.28515625" style="7" customWidth="1"/>
    <col min="6" max="6" width="9.140625" style="7"/>
    <col min="7" max="7" width="7.140625" style="7" customWidth="1"/>
    <col min="8" max="8" width="6.7109375" style="7" customWidth="1"/>
    <col min="9" max="9" width="5.28515625" style="7" customWidth="1"/>
    <col min="10" max="10" width="4" style="7" hidden="1" customWidth="1"/>
    <col min="11" max="11" width="6.7109375" style="7" customWidth="1"/>
    <col min="12" max="12" width="6.140625" style="7" customWidth="1"/>
    <col min="13" max="13" width="6.7109375" style="7" customWidth="1"/>
    <col min="14" max="14" width="8" style="7" customWidth="1"/>
    <col min="15" max="15" width="9.140625" style="7" customWidth="1"/>
    <col min="16" max="16" width="8.7109375" style="7" customWidth="1"/>
    <col min="17" max="17" width="8.140625" style="7" customWidth="1"/>
    <col min="18" max="18" width="9.28515625" style="7" customWidth="1"/>
    <col min="19" max="19" width="11" style="7" customWidth="1"/>
    <col min="20" max="20" width="9.28515625" style="7" customWidth="1"/>
    <col min="21" max="21" width="7.7109375" style="7" customWidth="1"/>
    <col min="22" max="22" width="7.85546875" style="7" customWidth="1"/>
    <col min="23" max="23" width="7" style="7" customWidth="1"/>
    <col min="24" max="24" width="6.85546875" style="7" customWidth="1"/>
    <col min="25" max="25" width="6.7109375" style="7" customWidth="1"/>
    <col min="26" max="26" width="6.42578125" style="7" customWidth="1"/>
    <col min="27" max="27" width="6.140625" style="7" customWidth="1"/>
    <col min="28" max="28" width="7.7109375" style="7" customWidth="1"/>
    <col min="29" max="29" width="7" style="7" customWidth="1"/>
    <col min="30" max="30" width="7.28515625" style="7" customWidth="1"/>
    <col min="31" max="31" width="7.7109375" style="7" customWidth="1"/>
    <col min="32" max="32" width="9.7109375" style="7" customWidth="1"/>
    <col min="33" max="247" width="9.140625" style="3"/>
    <col min="248" max="248" width="5.28515625" style="3" customWidth="1"/>
    <col min="249" max="249" width="35.28515625" style="3" customWidth="1"/>
    <col min="250" max="250" width="9.7109375" style="3" customWidth="1"/>
    <col min="251" max="251" width="6.7109375" style="3" customWidth="1"/>
    <col min="252" max="252" width="6.28515625" style="3" customWidth="1"/>
    <col min="253" max="253" width="9.140625" style="3"/>
    <col min="254" max="254" width="7.140625" style="3" customWidth="1"/>
    <col min="255" max="255" width="7.5703125" style="3" bestFit="1" customWidth="1"/>
    <col min="256" max="256" width="5.28515625" style="3" customWidth="1"/>
    <col min="257" max="257" width="0" style="3" hidden="1" customWidth="1"/>
    <col min="258" max="258" width="6.7109375" style="3" customWidth="1"/>
    <col min="259" max="259" width="6.140625" style="3" customWidth="1"/>
    <col min="260" max="260" width="6.7109375" style="3" customWidth="1"/>
    <col min="261" max="261" width="9.28515625" style="3" customWidth="1"/>
    <col min="262" max="262" width="12.140625" style="3" customWidth="1"/>
    <col min="263" max="263" width="13.85546875" style="3" customWidth="1"/>
    <col min="264" max="264" width="9.140625" style="3"/>
    <col min="265" max="265" width="11.85546875" style="3" customWidth="1"/>
    <col min="266" max="266" width="14" style="3" customWidth="1"/>
    <col min="267" max="274" width="9.140625" style="3"/>
    <col min="275" max="275" width="11" style="3" customWidth="1"/>
    <col min="276" max="279" width="9.140625" style="3"/>
    <col min="280" max="285" width="10.140625" style="3" customWidth="1"/>
    <col min="286" max="287" width="9.140625" style="3"/>
    <col min="288" max="288" width="12" style="3" bestFit="1" customWidth="1"/>
    <col min="289" max="503" width="9.140625" style="3"/>
    <col min="504" max="504" width="5.28515625" style="3" customWidth="1"/>
    <col min="505" max="505" width="35.28515625" style="3" customWidth="1"/>
    <col min="506" max="506" width="9.7109375" style="3" customWidth="1"/>
    <col min="507" max="507" width="6.7109375" style="3" customWidth="1"/>
    <col min="508" max="508" width="6.28515625" style="3" customWidth="1"/>
    <col min="509" max="509" width="9.140625" style="3"/>
    <col min="510" max="510" width="7.140625" style="3" customWidth="1"/>
    <col min="511" max="511" width="7.5703125" style="3" bestFit="1" customWidth="1"/>
    <col min="512" max="512" width="5.28515625" style="3" customWidth="1"/>
    <col min="513" max="513" width="0" style="3" hidden="1" customWidth="1"/>
    <col min="514" max="514" width="6.7109375" style="3" customWidth="1"/>
    <col min="515" max="515" width="6.140625" style="3" customWidth="1"/>
    <col min="516" max="516" width="6.7109375" style="3" customWidth="1"/>
    <col min="517" max="517" width="9.28515625" style="3" customWidth="1"/>
    <col min="518" max="518" width="12.140625" style="3" customWidth="1"/>
    <col min="519" max="519" width="13.85546875" style="3" customWidth="1"/>
    <col min="520" max="520" width="9.140625" style="3"/>
    <col min="521" max="521" width="11.85546875" style="3" customWidth="1"/>
    <col min="522" max="522" width="14" style="3" customWidth="1"/>
    <col min="523" max="530" width="9.140625" style="3"/>
    <col min="531" max="531" width="11" style="3" customWidth="1"/>
    <col min="532" max="535" width="9.140625" style="3"/>
    <col min="536" max="541" width="10.140625" style="3" customWidth="1"/>
    <col min="542" max="543" width="9.140625" style="3"/>
    <col min="544" max="544" width="12" style="3" bestFit="1" customWidth="1"/>
    <col min="545" max="759" width="9.140625" style="3"/>
    <col min="760" max="760" width="5.28515625" style="3" customWidth="1"/>
    <col min="761" max="761" width="35.28515625" style="3" customWidth="1"/>
    <col min="762" max="762" width="9.7109375" style="3" customWidth="1"/>
    <col min="763" max="763" width="6.7109375" style="3" customWidth="1"/>
    <col min="764" max="764" width="6.28515625" style="3" customWidth="1"/>
    <col min="765" max="765" width="9.140625" style="3"/>
    <col min="766" max="766" width="7.140625" style="3" customWidth="1"/>
    <col min="767" max="767" width="7.5703125" style="3" bestFit="1" customWidth="1"/>
    <col min="768" max="768" width="5.28515625" style="3" customWidth="1"/>
    <col min="769" max="769" width="0" style="3" hidden="1" customWidth="1"/>
    <col min="770" max="770" width="6.7109375" style="3" customWidth="1"/>
    <col min="771" max="771" width="6.140625" style="3" customWidth="1"/>
    <col min="772" max="772" width="6.7109375" style="3" customWidth="1"/>
    <col min="773" max="773" width="9.28515625" style="3" customWidth="1"/>
    <col min="774" max="774" width="12.140625" style="3" customWidth="1"/>
    <col min="775" max="775" width="13.85546875" style="3" customWidth="1"/>
    <col min="776" max="776" width="9.140625" style="3"/>
    <col min="777" max="777" width="11.85546875" style="3" customWidth="1"/>
    <col min="778" max="778" width="14" style="3" customWidth="1"/>
    <col min="779" max="786" width="9.140625" style="3"/>
    <col min="787" max="787" width="11" style="3" customWidth="1"/>
    <col min="788" max="791" width="9.140625" style="3"/>
    <col min="792" max="797" width="10.140625" style="3" customWidth="1"/>
    <col min="798" max="799" width="9.140625" style="3"/>
    <col min="800" max="800" width="12" style="3" bestFit="1" customWidth="1"/>
    <col min="801" max="1015" width="9.140625" style="3"/>
    <col min="1016" max="1016" width="5.28515625" style="3" customWidth="1"/>
    <col min="1017" max="1017" width="35.28515625" style="3" customWidth="1"/>
    <col min="1018" max="1018" width="9.7109375" style="3" customWidth="1"/>
    <col min="1019" max="1019" width="6.7109375" style="3" customWidth="1"/>
    <col min="1020" max="1020" width="6.28515625" style="3" customWidth="1"/>
    <col min="1021" max="1021" width="9.140625" style="3"/>
    <col min="1022" max="1022" width="7.140625" style="3" customWidth="1"/>
    <col min="1023" max="1023" width="7.5703125" style="3" bestFit="1" customWidth="1"/>
    <col min="1024" max="1024" width="5.28515625" style="3" customWidth="1"/>
    <col min="1025" max="1025" width="0" style="3" hidden="1" customWidth="1"/>
    <col min="1026" max="1026" width="6.7109375" style="3" customWidth="1"/>
    <col min="1027" max="1027" width="6.140625" style="3" customWidth="1"/>
    <col min="1028" max="1028" width="6.7109375" style="3" customWidth="1"/>
    <col min="1029" max="1029" width="9.28515625" style="3" customWidth="1"/>
    <col min="1030" max="1030" width="12.140625" style="3" customWidth="1"/>
    <col min="1031" max="1031" width="13.85546875" style="3" customWidth="1"/>
    <col min="1032" max="1032" width="9.140625" style="3"/>
    <col min="1033" max="1033" width="11.85546875" style="3" customWidth="1"/>
    <col min="1034" max="1034" width="14" style="3" customWidth="1"/>
    <col min="1035" max="1042" width="9.140625" style="3"/>
    <col min="1043" max="1043" width="11" style="3" customWidth="1"/>
    <col min="1044" max="1047" width="9.140625" style="3"/>
    <col min="1048" max="1053" width="10.140625" style="3" customWidth="1"/>
    <col min="1054" max="1055" width="9.140625" style="3"/>
    <col min="1056" max="1056" width="12" style="3" bestFit="1" customWidth="1"/>
    <col min="1057" max="1271" width="9.140625" style="3"/>
    <col min="1272" max="1272" width="5.28515625" style="3" customWidth="1"/>
    <col min="1273" max="1273" width="35.28515625" style="3" customWidth="1"/>
    <col min="1274" max="1274" width="9.7109375" style="3" customWidth="1"/>
    <col min="1275" max="1275" width="6.7109375" style="3" customWidth="1"/>
    <col min="1276" max="1276" width="6.28515625" style="3" customWidth="1"/>
    <col min="1277" max="1277" width="9.140625" style="3"/>
    <col min="1278" max="1278" width="7.140625" style="3" customWidth="1"/>
    <col min="1279" max="1279" width="7.5703125" style="3" bestFit="1" customWidth="1"/>
    <col min="1280" max="1280" width="5.28515625" style="3" customWidth="1"/>
    <col min="1281" max="1281" width="0" style="3" hidden="1" customWidth="1"/>
    <col min="1282" max="1282" width="6.7109375" style="3" customWidth="1"/>
    <col min="1283" max="1283" width="6.140625" style="3" customWidth="1"/>
    <col min="1284" max="1284" width="6.7109375" style="3" customWidth="1"/>
    <col min="1285" max="1285" width="9.28515625" style="3" customWidth="1"/>
    <col min="1286" max="1286" width="12.140625" style="3" customWidth="1"/>
    <col min="1287" max="1287" width="13.85546875" style="3" customWidth="1"/>
    <col min="1288" max="1288" width="9.140625" style="3"/>
    <col min="1289" max="1289" width="11.85546875" style="3" customWidth="1"/>
    <col min="1290" max="1290" width="14" style="3" customWidth="1"/>
    <col min="1291" max="1298" width="9.140625" style="3"/>
    <col min="1299" max="1299" width="11" style="3" customWidth="1"/>
    <col min="1300" max="1303" width="9.140625" style="3"/>
    <col min="1304" max="1309" width="10.140625" style="3" customWidth="1"/>
    <col min="1310" max="1311" width="9.140625" style="3"/>
    <col min="1312" max="1312" width="12" style="3" bestFit="1" customWidth="1"/>
    <col min="1313" max="1527" width="9.140625" style="3"/>
    <col min="1528" max="1528" width="5.28515625" style="3" customWidth="1"/>
    <col min="1529" max="1529" width="35.28515625" style="3" customWidth="1"/>
    <col min="1530" max="1530" width="9.7109375" style="3" customWidth="1"/>
    <col min="1531" max="1531" width="6.7109375" style="3" customWidth="1"/>
    <col min="1532" max="1532" width="6.28515625" style="3" customWidth="1"/>
    <col min="1533" max="1533" width="9.140625" style="3"/>
    <col min="1534" max="1534" width="7.140625" style="3" customWidth="1"/>
    <col min="1535" max="1535" width="7.5703125" style="3" bestFit="1" customWidth="1"/>
    <col min="1536" max="1536" width="5.28515625" style="3" customWidth="1"/>
    <col min="1537" max="1537" width="0" style="3" hidden="1" customWidth="1"/>
    <col min="1538" max="1538" width="6.7109375" style="3" customWidth="1"/>
    <col min="1539" max="1539" width="6.140625" style="3" customWidth="1"/>
    <col min="1540" max="1540" width="6.7109375" style="3" customWidth="1"/>
    <col min="1541" max="1541" width="9.28515625" style="3" customWidth="1"/>
    <col min="1542" max="1542" width="12.140625" style="3" customWidth="1"/>
    <col min="1543" max="1543" width="13.85546875" style="3" customWidth="1"/>
    <col min="1544" max="1544" width="9.140625" style="3"/>
    <col min="1545" max="1545" width="11.85546875" style="3" customWidth="1"/>
    <col min="1546" max="1546" width="14" style="3" customWidth="1"/>
    <col min="1547" max="1554" width="9.140625" style="3"/>
    <col min="1555" max="1555" width="11" style="3" customWidth="1"/>
    <col min="1556" max="1559" width="9.140625" style="3"/>
    <col min="1560" max="1565" width="10.140625" style="3" customWidth="1"/>
    <col min="1566" max="1567" width="9.140625" style="3"/>
    <col min="1568" max="1568" width="12" style="3" bestFit="1" customWidth="1"/>
    <col min="1569" max="1783" width="9.140625" style="3"/>
    <col min="1784" max="1784" width="5.28515625" style="3" customWidth="1"/>
    <col min="1785" max="1785" width="35.28515625" style="3" customWidth="1"/>
    <col min="1786" max="1786" width="9.7109375" style="3" customWidth="1"/>
    <col min="1787" max="1787" width="6.7109375" style="3" customWidth="1"/>
    <col min="1788" max="1788" width="6.28515625" style="3" customWidth="1"/>
    <col min="1789" max="1789" width="9.140625" style="3"/>
    <col min="1790" max="1790" width="7.140625" style="3" customWidth="1"/>
    <col min="1791" max="1791" width="7.5703125" style="3" bestFit="1" customWidth="1"/>
    <col min="1792" max="1792" width="5.28515625" style="3" customWidth="1"/>
    <col min="1793" max="1793" width="0" style="3" hidden="1" customWidth="1"/>
    <col min="1794" max="1794" width="6.7109375" style="3" customWidth="1"/>
    <col min="1795" max="1795" width="6.140625" style="3" customWidth="1"/>
    <col min="1796" max="1796" width="6.7109375" style="3" customWidth="1"/>
    <col min="1797" max="1797" width="9.28515625" style="3" customWidth="1"/>
    <col min="1798" max="1798" width="12.140625" style="3" customWidth="1"/>
    <col min="1799" max="1799" width="13.85546875" style="3" customWidth="1"/>
    <col min="1800" max="1800" width="9.140625" style="3"/>
    <col min="1801" max="1801" width="11.85546875" style="3" customWidth="1"/>
    <col min="1802" max="1802" width="14" style="3" customWidth="1"/>
    <col min="1803" max="1810" width="9.140625" style="3"/>
    <col min="1811" max="1811" width="11" style="3" customWidth="1"/>
    <col min="1812" max="1815" width="9.140625" style="3"/>
    <col min="1816" max="1821" width="10.140625" style="3" customWidth="1"/>
    <col min="1822" max="1823" width="9.140625" style="3"/>
    <col min="1824" max="1824" width="12" style="3" bestFit="1" customWidth="1"/>
    <col min="1825" max="2039" width="9.140625" style="3"/>
    <col min="2040" max="2040" width="5.28515625" style="3" customWidth="1"/>
    <col min="2041" max="2041" width="35.28515625" style="3" customWidth="1"/>
    <col min="2042" max="2042" width="9.7109375" style="3" customWidth="1"/>
    <col min="2043" max="2043" width="6.7109375" style="3" customWidth="1"/>
    <col min="2044" max="2044" width="6.28515625" style="3" customWidth="1"/>
    <col min="2045" max="2045" width="9.140625" style="3"/>
    <col min="2046" max="2046" width="7.140625" style="3" customWidth="1"/>
    <col min="2047" max="2047" width="7.5703125" style="3" bestFit="1" customWidth="1"/>
    <col min="2048" max="2048" width="5.28515625" style="3" customWidth="1"/>
    <col min="2049" max="2049" width="0" style="3" hidden="1" customWidth="1"/>
    <col min="2050" max="2050" width="6.7109375" style="3" customWidth="1"/>
    <col min="2051" max="2051" width="6.140625" style="3" customWidth="1"/>
    <col min="2052" max="2052" width="6.7109375" style="3" customWidth="1"/>
    <col min="2053" max="2053" width="9.28515625" style="3" customWidth="1"/>
    <col min="2054" max="2054" width="12.140625" style="3" customWidth="1"/>
    <col min="2055" max="2055" width="13.85546875" style="3" customWidth="1"/>
    <col min="2056" max="2056" width="9.140625" style="3"/>
    <col min="2057" max="2057" width="11.85546875" style="3" customWidth="1"/>
    <col min="2058" max="2058" width="14" style="3" customWidth="1"/>
    <col min="2059" max="2066" width="9.140625" style="3"/>
    <col min="2067" max="2067" width="11" style="3" customWidth="1"/>
    <col min="2068" max="2071" width="9.140625" style="3"/>
    <col min="2072" max="2077" width="10.140625" style="3" customWidth="1"/>
    <col min="2078" max="2079" width="9.140625" style="3"/>
    <col min="2080" max="2080" width="12" style="3" bestFit="1" customWidth="1"/>
    <col min="2081" max="2295" width="9.140625" style="3"/>
    <col min="2296" max="2296" width="5.28515625" style="3" customWidth="1"/>
    <col min="2297" max="2297" width="35.28515625" style="3" customWidth="1"/>
    <col min="2298" max="2298" width="9.7109375" style="3" customWidth="1"/>
    <col min="2299" max="2299" width="6.7109375" style="3" customWidth="1"/>
    <col min="2300" max="2300" width="6.28515625" style="3" customWidth="1"/>
    <col min="2301" max="2301" width="9.140625" style="3"/>
    <col min="2302" max="2302" width="7.140625" style="3" customWidth="1"/>
    <col min="2303" max="2303" width="7.5703125" style="3" bestFit="1" customWidth="1"/>
    <col min="2304" max="2304" width="5.28515625" style="3" customWidth="1"/>
    <col min="2305" max="2305" width="0" style="3" hidden="1" customWidth="1"/>
    <col min="2306" max="2306" width="6.7109375" style="3" customWidth="1"/>
    <col min="2307" max="2307" width="6.140625" style="3" customWidth="1"/>
    <col min="2308" max="2308" width="6.7109375" style="3" customWidth="1"/>
    <col min="2309" max="2309" width="9.28515625" style="3" customWidth="1"/>
    <col min="2310" max="2310" width="12.140625" style="3" customWidth="1"/>
    <col min="2311" max="2311" width="13.85546875" style="3" customWidth="1"/>
    <col min="2312" max="2312" width="9.140625" style="3"/>
    <col min="2313" max="2313" width="11.85546875" style="3" customWidth="1"/>
    <col min="2314" max="2314" width="14" style="3" customWidth="1"/>
    <col min="2315" max="2322" width="9.140625" style="3"/>
    <col min="2323" max="2323" width="11" style="3" customWidth="1"/>
    <col min="2324" max="2327" width="9.140625" style="3"/>
    <col min="2328" max="2333" width="10.140625" style="3" customWidth="1"/>
    <col min="2334" max="2335" width="9.140625" style="3"/>
    <col min="2336" max="2336" width="12" style="3" bestFit="1" customWidth="1"/>
    <col min="2337" max="2551" width="9.140625" style="3"/>
    <col min="2552" max="2552" width="5.28515625" style="3" customWidth="1"/>
    <col min="2553" max="2553" width="35.28515625" style="3" customWidth="1"/>
    <col min="2554" max="2554" width="9.7109375" style="3" customWidth="1"/>
    <col min="2555" max="2555" width="6.7109375" style="3" customWidth="1"/>
    <col min="2556" max="2556" width="6.28515625" style="3" customWidth="1"/>
    <col min="2557" max="2557" width="9.140625" style="3"/>
    <col min="2558" max="2558" width="7.140625" style="3" customWidth="1"/>
    <col min="2559" max="2559" width="7.5703125" style="3" bestFit="1" customWidth="1"/>
    <col min="2560" max="2560" width="5.28515625" style="3" customWidth="1"/>
    <col min="2561" max="2561" width="0" style="3" hidden="1" customWidth="1"/>
    <col min="2562" max="2562" width="6.7109375" style="3" customWidth="1"/>
    <col min="2563" max="2563" width="6.140625" style="3" customWidth="1"/>
    <col min="2564" max="2564" width="6.7109375" style="3" customWidth="1"/>
    <col min="2565" max="2565" width="9.28515625" style="3" customWidth="1"/>
    <col min="2566" max="2566" width="12.140625" style="3" customWidth="1"/>
    <col min="2567" max="2567" width="13.85546875" style="3" customWidth="1"/>
    <col min="2568" max="2568" width="9.140625" style="3"/>
    <col min="2569" max="2569" width="11.85546875" style="3" customWidth="1"/>
    <col min="2570" max="2570" width="14" style="3" customWidth="1"/>
    <col min="2571" max="2578" width="9.140625" style="3"/>
    <col min="2579" max="2579" width="11" style="3" customWidth="1"/>
    <col min="2580" max="2583" width="9.140625" style="3"/>
    <col min="2584" max="2589" width="10.140625" style="3" customWidth="1"/>
    <col min="2590" max="2591" width="9.140625" style="3"/>
    <col min="2592" max="2592" width="12" style="3" bestFit="1" customWidth="1"/>
    <col min="2593" max="2807" width="9.140625" style="3"/>
    <col min="2808" max="2808" width="5.28515625" style="3" customWidth="1"/>
    <col min="2809" max="2809" width="35.28515625" style="3" customWidth="1"/>
    <col min="2810" max="2810" width="9.7109375" style="3" customWidth="1"/>
    <col min="2811" max="2811" width="6.7109375" style="3" customWidth="1"/>
    <col min="2812" max="2812" width="6.28515625" style="3" customWidth="1"/>
    <col min="2813" max="2813" width="9.140625" style="3"/>
    <col min="2814" max="2814" width="7.140625" style="3" customWidth="1"/>
    <col min="2815" max="2815" width="7.5703125" style="3" bestFit="1" customWidth="1"/>
    <col min="2816" max="2816" width="5.28515625" style="3" customWidth="1"/>
    <col min="2817" max="2817" width="0" style="3" hidden="1" customWidth="1"/>
    <col min="2818" max="2818" width="6.7109375" style="3" customWidth="1"/>
    <col min="2819" max="2819" width="6.140625" style="3" customWidth="1"/>
    <col min="2820" max="2820" width="6.7109375" style="3" customWidth="1"/>
    <col min="2821" max="2821" width="9.28515625" style="3" customWidth="1"/>
    <col min="2822" max="2822" width="12.140625" style="3" customWidth="1"/>
    <col min="2823" max="2823" width="13.85546875" style="3" customWidth="1"/>
    <col min="2824" max="2824" width="9.140625" style="3"/>
    <col min="2825" max="2825" width="11.85546875" style="3" customWidth="1"/>
    <col min="2826" max="2826" width="14" style="3" customWidth="1"/>
    <col min="2827" max="2834" width="9.140625" style="3"/>
    <col min="2835" max="2835" width="11" style="3" customWidth="1"/>
    <col min="2836" max="2839" width="9.140625" style="3"/>
    <col min="2840" max="2845" width="10.140625" style="3" customWidth="1"/>
    <col min="2846" max="2847" width="9.140625" style="3"/>
    <col min="2848" max="2848" width="12" style="3" bestFit="1" customWidth="1"/>
    <col min="2849" max="3063" width="9.140625" style="3"/>
    <col min="3064" max="3064" width="5.28515625" style="3" customWidth="1"/>
    <col min="3065" max="3065" width="35.28515625" style="3" customWidth="1"/>
    <col min="3066" max="3066" width="9.7109375" style="3" customWidth="1"/>
    <col min="3067" max="3067" width="6.7109375" style="3" customWidth="1"/>
    <col min="3068" max="3068" width="6.28515625" style="3" customWidth="1"/>
    <col min="3069" max="3069" width="9.140625" style="3"/>
    <col min="3070" max="3070" width="7.140625" style="3" customWidth="1"/>
    <col min="3071" max="3071" width="7.5703125" style="3" bestFit="1" customWidth="1"/>
    <col min="3072" max="3072" width="5.28515625" style="3" customWidth="1"/>
    <col min="3073" max="3073" width="0" style="3" hidden="1" customWidth="1"/>
    <col min="3074" max="3074" width="6.7109375" style="3" customWidth="1"/>
    <col min="3075" max="3075" width="6.140625" style="3" customWidth="1"/>
    <col min="3076" max="3076" width="6.7109375" style="3" customWidth="1"/>
    <col min="3077" max="3077" width="9.28515625" style="3" customWidth="1"/>
    <col min="3078" max="3078" width="12.140625" style="3" customWidth="1"/>
    <col min="3079" max="3079" width="13.85546875" style="3" customWidth="1"/>
    <col min="3080" max="3080" width="9.140625" style="3"/>
    <col min="3081" max="3081" width="11.85546875" style="3" customWidth="1"/>
    <col min="3082" max="3082" width="14" style="3" customWidth="1"/>
    <col min="3083" max="3090" width="9.140625" style="3"/>
    <col min="3091" max="3091" width="11" style="3" customWidth="1"/>
    <col min="3092" max="3095" width="9.140625" style="3"/>
    <col min="3096" max="3101" width="10.140625" style="3" customWidth="1"/>
    <col min="3102" max="3103" width="9.140625" style="3"/>
    <col min="3104" max="3104" width="12" style="3" bestFit="1" customWidth="1"/>
    <col min="3105" max="3319" width="9.140625" style="3"/>
    <col min="3320" max="3320" width="5.28515625" style="3" customWidth="1"/>
    <col min="3321" max="3321" width="35.28515625" style="3" customWidth="1"/>
    <col min="3322" max="3322" width="9.7109375" style="3" customWidth="1"/>
    <col min="3323" max="3323" width="6.7109375" style="3" customWidth="1"/>
    <col min="3324" max="3324" width="6.28515625" style="3" customWidth="1"/>
    <col min="3325" max="3325" width="9.140625" style="3"/>
    <col min="3326" max="3326" width="7.140625" style="3" customWidth="1"/>
    <col min="3327" max="3327" width="7.5703125" style="3" bestFit="1" customWidth="1"/>
    <col min="3328" max="3328" width="5.28515625" style="3" customWidth="1"/>
    <col min="3329" max="3329" width="0" style="3" hidden="1" customWidth="1"/>
    <col min="3330" max="3330" width="6.7109375" style="3" customWidth="1"/>
    <col min="3331" max="3331" width="6.140625" style="3" customWidth="1"/>
    <col min="3332" max="3332" width="6.7109375" style="3" customWidth="1"/>
    <col min="3333" max="3333" width="9.28515625" style="3" customWidth="1"/>
    <col min="3334" max="3334" width="12.140625" style="3" customWidth="1"/>
    <col min="3335" max="3335" width="13.85546875" style="3" customWidth="1"/>
    <col min="3336" max="3336" width="9.140625" style="3"/>
    <col min="3337" max="3337" width="11.85546875" style="3" customWidth="1"/>
    <col min="3338" max="3338" width="14" style="3" customWidth="1"/>
    <col min="3339" max="3346" width="9.140625" style="3"/>
    <col min="3347" max="3347" width="11" style="3" customWidth="1"/>
    <col min="3348" max="3351" width="9.140625" style="3"/>
    <col min="3352" max="3357" width="10.140625" style="3" customWidth="1"/>
    <col min="3358" max="3359" width="9.140625" style="3"/>
    <col min="3360" max="3360" width="12" style="3" bestFit="1" customWidth="1"/>
    <col min="3361" max="3575" width="9.140625" style="3"/>
    <col min="3576" max="3576" width="5.28515625" style="3" customWidth="1"/>
    <col min="3577" max="3577" width="35.28515625" style="3" customWidth="1"/>
    <col min="3578" max="3578" width="9.7109375" style="3" customWidth="1"/>
    <col min="3579" max="3579" width="6.7109375" style="3" customWidth="1"/>
    <col min="3580" max="3580" width="6.28515625" style="3" customWidth="1"/>
    <col min="3581" max="3581" width="9.140625" style="3"/>
    <col min="3582" max="3582" width="7.140625" style="3" customWidth="1"/>
    <col min="3583" max="3583" width="7.5703125" style="3" bestFit="1" customWidth="1"/>
    <col min="3584" max="3584" width="5.28515625" style="3" customWidth="1"/>
    <col min="3585" max="3585" width="0" style="3" hidden="1" customWidth="1"/>
    <col min="3586" max="3586" width="6.7109375" style="3" customWidth="1"/>
    <col min="3587" max="3587" width="6.140625" style="3" customWidth="1"/>
    <col min="3588" max="3588" width="6.7109375" style="3" customWidth="1"/>
    <col min="3589" max="3589" width="9.28515625" style="3" customWidth="1"/>
    <col min="3590" max="3590" width="12.140625" style="3" customWidth="1"/>
    <col min="3591" max="3591" width="13.85546875" style="3" customWidth="1"/>
    <col min="3592" max="3592" width="9.140625" style="3"/>
    <col min="3593" max="3593" width="11.85546875" style="3" customWidth="1"/>
    <col min="3594" max="3594" width="14" style="3" customWidth="1"/>
    <col min="3595" max="3602" width="9.140625" style="3"/>
    <col min="3603" max="3603" width="11" style="3" customWidth="1"/>
    <col min="3604" max="3607" width="9.140625" style="3"/>
    <col min="3608" max="3613" width="10.140625" style="3" customWidth="1"/>
    <col min="3614" max="3615" width="9.140625" style="3"/>
    <col min="3616" max="3616" width="12" style="3" bestFit="1" customWidth="1"/>
    <col min="3617" max="3831" width="9.140625" style="3"/>
    <col min="3832" max="3832" width="5.28515625" style="3" customWidth="1"/>
    <col min="3833" max="3833" width="35.28515625" style="3" customWidth="1"/>
    <col min="3834" max="3834" width="9.7109375" style="3" customWidth="1"/>
    <col min="3835" max="3835" width="6.7109375" style="3" customWidth="1"/>
    <col min="3836" max="3836" width="6.28515625" style="3" customWidth="1"/>
    <col min="3837" max="3837" width="9.140625" style="3"/>
    <col min="3838" max="3838" width="7.140625" style="3" customWidth="1"/>
    <col min="3839" max="3839" width="7.5703125" style="3" bestFit="1" customWidth="1"/>
    <col min="3840" max="3840" width="5.28515625" style="3" customWidth="1"/>
    <col min="3841" max="3841" width="0" style="3" hidden="1" customWidth="1"/>
    <col min="3842" max="3842" width="6.7109375" style="3" customWidth="1"/>
    <col min="3843" max="3843" width="6.140625" style="3" customWidth="1"/>
    <col min="3844" max="3844" width="6.7109375" style="3" customWidth="1"/>
    <col min="3845" max="3845" width="9.28515625" style="3" customWidth="1"/>
    <col min="3846" max="3846" width="12.140625" style="3" customWidth="1"/>
    <col min="3847" max="3847" width="13.85546875" style="3" customWidth="1"/>
    <col min="3848" max="3848" width="9.140625" style="3"/>
    <col min="3849" max="3849" width="11.85546875" style="3" customWidth="1"/>
    <col min="3850" max="3850" width="14" style="3" customWidth="1"/>
    <col min="3851" max="3858" width="9.140625" style="3"/>
    <col min="3859" max="3859" width="11" style="3" customWidth="1"/>
    <col min="3860" max="3863" width="9.140625" style="3"/>
    <col min="3864" max="3869" width="10.140625" style="3" customWidth="1"/>
    <col min="3870" max="3871" width="9.140625" style="3"/>
    <col min="3872" max="3872" width="12" style="3" bestFit="1" customWidth="1"/>
    <col min="3873" max="4087" width="9.140625" style="3"/>
    <col min="4088" max="4088" width="5.28515625" style="3" customWidth="1"/>
    <col min="4089" max="4089" width="35.28515625" style="3" customWidth="1"/>
    <col min="4090" max="4090" width="9.7109375" style="3" customWidth="1"/>
    <col min="4091" max="4091" width="6.7109375" style="3" customWidth="1"/>
    <col min="4092" max="4092" width="6.28515625" style="3" customWidth="1"/>
    <col min="4093" max="4093" width="9.140625" style="3"/>
    <col min="4094" max="4094" width="7.140625" style="3" customWidth="1"/>
    <col min="4095" max="4095" width="7.5703125" style="3" bestFit="1" customWidth="1"/>
    <col min="4096" max="4096" width="5.28515625" style="3" customWidth="1"/>
    <col min="4097" max="4097" width="0" style="3" hidden="1" customWidth="1"/>
    <col min="4098" max="4098" width="6.7109375" style="3" customWidth="1"/>
    <col min="4099" max="4099" width="6.140625" style="3" customWidth="1"/>
    <col min="4100" max="4100" width="6.7109375" style="3" customWidth="1"/>
    <col min="4101" max="4101" width="9.28515625" style="3" customWidth="1"/>
    <col min="4102" max="4102" width="12.140625" style="3" customWidth="1"/>
    <col min="4103" max="4103" width="13.85546875" style="3" customWidth="1"/>
    <col min="4104" max="4104" width="9.140625" style="3"/>
    <col min="4105" max="4105" width="11.85546875" style="3" customWidth="1"/>
    <col min="4106" max="4106" width="14" style="3" customWidth="1"/>
    <col min="4107" max="4114" width="9.140625" style="3"/>
    <col min="4115" max="4115" width="11" style="3" customWidth="1"/>
    <col min="4116" max="4119" width="9.140625" style="3"/>
    <col min="4120" max="4125" width="10.140625" style="3" customWidth="1"/>
    <col min="4126" max="4127" width="9.140625" style="3"/>
    <col min="4128" max="4128" width="12" style="3" bestFit="1" customWidth="1"/>
    <col min="4129" max="4343" width="9.140625" style="3"/>
    <col min="4344" max="4344" width="5.28515625" style="3" customWidth="1"/>
    <col min="4345" max="4345" width="35.28515625" style="3" customWidth="1"/>
    <col min="4346" max="4346" width="9.7109375" style="3" customWidth="1"/>
    <col min="4347" max="4347" width="6.7109375" style="3" customWidth="1"/>
    <col min="4348" max="4348" width="6.28515625" style="3" customWidth="1"/>
    <col min="4349" max="4349" width="9.140625" style="3"/>
    <col min="4350" max="4350" width="7.140625" style="3" customWidth="1"/>
    <col min="4351" max="4351" width="7.5703125" style="3" bestFit="1" customWidth="1"/>
    <col min="4352" max="4352" width="5.28515625" style="3" customWidth="1"/>
    <col min="4353" max="4353" width="0" style="3" hidden="1" customWidth="1"/>
    <col min="4354" max="4354" width="6.7109375" style="3" customWidth="1"/>
    <col min="4355" max="4355" width="6.140625" style="3" customWidth="1"/>
    <col min="4356" max="4356" width="6.7109375" style="3" customWidth="1"/>
    <col min="4357" max="4357" width="9.28515625" style="3" customWidth="1"/>
    <col min="4358" max="4358" width="12.140625" style="3" customWidth="1"/>
    <col min="4359" max="4359" width="13.85546875" style="3" customWidth="1"/>
    <col min="4360" max="4360" width="9.140625" style="3"/>
    <col min="4361" max="4361" width="11.85546875" style="3" customWidth="1"/>
    <col min="4362" max="4362" width="14" style="3" customWidth="1"/>
    <col min="4363" max="4370" width="9.140625" style="3"/>
    <col min="4371" max="4371" width="11" style="3" customWidth="1"/>
    <col min="4372" max="4375" width="9.140625" style="3"/>
    <col min="4376" max="4381" width="10.140625" style="3" customWidth="1"/>
    <col min="4382" max="4383" width="9.140625" style="3"/>
    <col min="4384" max="4384" width="12" style="3" bestFit="1" customWidth="1"/>
    <col min="4385" max="4599" width="9.140625" style="3"/>
    <col min="4600" max="4600" width="5.28515625" style="3" customWidth="1"/>
    <col min="4601" max="4601" width="35.28515625" style="3" customWidth="1"/>
    <col min="4602" max="4602" width="9.7109375" style="3" customWidth="1"/>
    <col min="4603" max="4603" width="6.7109375" style="3" customWidth="1"/>
    <col min="4604" max="4604" width="6.28515625" style="3" customWidth="1"/>
    <col min="4605" max="4605" width="9.140625" style="3"/>
    <col min="4606" max="4606" width="7.140625" style="3" customWidth="1"/>
    <col min="4607" max="4607" width="7.5703125" style="3" bestFit="1" customWidth="1"/>
    <col min="4608" max="4608" width="5.28515625" style="3" customWidth="1"/>
    <col min="4609" max="4609" width="0" style="3" hidden="1" customWidth="1"/>
    <col min="4610" max="4610" width="6.7109375" style="3" customWidth="1"/>
    <col min="4611" max="4611" width="6.140625" style="3" customWidth="1"/>
    <col min="4612" max="4612" width="6.7109375" style="3" customWidth="1"/>
    <col min="4613" max="4613" width="9.28515625" style="3" customWidth="1"/>
    <col min="4614" max="4614" width="12.140625" style="3" customWidth="1"/>
    <col min="4615" max="4615" width="13.85546875" style="3" customWidth="1"/>
    <col min="4616" max="4616" width="9.140625" style="3"/>
    <col min="4617" max="4617" width="11.85546875" style="3" customWidth="1"/>
    <col min="4618" max="4618" width="14" style="3" customWidth="1"/>
    <col min="4619" max="4626" width="9.140625" style="3"/>
    <col min="4627" max="4627" width="11" style="3" customWidth="1"/>
    <col min="4628" max="4631" width="9.140625" style="3"/>
    <col min="4632" max="4637" width="10.140625" style="3" customWidth="1"/>
    <col min="4638" max="4639" width="9.140625" style="3"/>
    <col min="4640" max="4640" width="12" style="3" bestFit="1" customWidth="1"/>
    <col min="4641" max="4855" width="9.140625" style="3"/>
    <col min="4856" max="4856" width="5.28515625" style="3" customWidth="1"/>
    <col min="4857" max="4857" width="35.28515625" style="3" customWidth="1"/>
    <col min="4858" max="4858" width="9.7109375" style="3" customWidth="1"/>
    <col min="4859" max="4859" width="6.7109375" style="3" customWidth="1"/>
    <col min="4860" max="4860" width="6.28515625" style="3" customWidth="1"/>
    <col min="4861" max="4861" width="9.140625" style="3"/>
    <col min="4862" max="4862" width="7.140625" style="3" customWidth="1"/>
    <col min="4863" max="4863" width="7.5703125" style="3" bestFit="1" customWidth="1"/>
    <col min="4864" max="4864" width="5.28515625" style="3" customWidth="1"/>
    <col min="4865" max="4865" width="0" style="3" hidden="1" customWidth="1"/>
    <col min="4866" max="4866" width="6.7109375" style="3" customWidth="1"/>
    <col min="4867" max="4867" width="6.140625" style="3" customWidth="1"/>
    <col min="4868" max="4868" width="6.7109375" style="3" customWidth="1"/>
    <col min="4869" max="4869" width="9.28515625" style="3" customWidth="1"/>
    <col min="4870" max="4870" width="12.140625" style="3" customWidth="1"/>
    <col min="4871" max="4871" width="13.85546875" style="3" customWidth="1"/>
    <col min="4872" max="4872" width="9.140625" style="3"/>
    <col min="4873" max="4873" width="11.85546875" style="3" customWidth="1"/>
    <col min="4874" max="4874" width="14" style="3" customWidth="1"/>
    <col min="4875" max="4882" width="9.140625" style="3"/>
    <col min="4883" max="4883" width="11" style="3" customWidth="1"/>
    <col min="4884" max="4887" width="9.140625" style="3"/>
    <col min="4888" max="4893" width="10.140625" style="3" customWidth="1"/>
    <col min="4894" max="4895" width="9.140625" style="3"/>
    <col min="4896" max="4896" width="12" style="3" bestFit="1" customWidth="1"/>
    <col min="4897" max="5111" width="9.140625" style="3"/>
    <col min="5112" max="5112" width="5.28515625" style="3" customWidth="1"/>
    <col min="5113" max="5113" width="35.28515625" style="3" customWidth="1"/>
    <col min="5114" max="5114" width="9.7109375" style="3" customWidth="1"/>
    <col min="5115" max="5115" width="6.7109375" style="3" customWidth="1"/>
    <col min="5116" max="5116" width="6.28515625" style="3" customWidth="1"/>
    <col min="5117" max="5117" width="9.140625" style="3"/>
    <col min="5118" max="5118" width="7.140625" style="3" customWidth="1"/>
    <col min="5119" max="5119" width="7.5703125" style="3" bestFit="1" customWidth="1"/>
    <col min="5120" max="5120" width="5.28515625" style="3" customWidth="1"/>
    <col min="5121" max="5121" width="0" style="3" hidden="1" customWidth="1"/>
    <col min="5122" max="5122" width="6.7109375" style="3" customWidth="1"/>
    <col min="5123" max="5123" width="6.140625" style="3" customWidth="1"/>
    <col min="5124" max="5124" width="6.7109375" style="3" customWidth="1"/>
    <col min="5125" max="5125" width="9.28515625" style="3" customWidth="1"/>
    <col min="5126" max="5126" width="12.140625" style="3" customWidth="1"/>
    <col min="5127" max="5127" width="13.85546875" style="3" customWidth="1"/>
    <col min="5128" max="5128" width="9.140625" style="3"/>
    <col min="5129" max="5129" width="11.85546875" style="3" customWidth="1"/>
    <col min="5130" max="5130" width="14" style="3" customWidth="1"/>
    <col min="5131" max="5138" width="9.140625" style="3"/>
    <col min="5139" max="5139" width="11" style="3" customWidth="1"/>
    <col min="5140" max="5143" width="9.140625" style="3"/>
    <col min="5144" max="5149" width="10.140625" style="3" customWidth="1"/>
    <col min="5150" max="5151" width="9.140625" style="3"/>
    <col min="5152" max="5152" width="12" style="3" bestFit="1" customWidth="1"/>
    <col min="5153" max="5367" width="9.140625" style="3"/>
    <col min="5368" max="5368" width="5.28515625" style="3" customWidth="1"/>
    <col min="5369" max="5369" width="35.28515625" style="3" customWidth="1"/>
    <col min="5370" max="5370" width="9.7109375" style="3" customWidth="1"/>
    <col min="5371" max="5371" width="6.7109375" style="3" customWidth="1"/>
    <col min="5372" max="5372" width="6.28515625" style="3" customWidth="1"/>
    <col min="5373" max="5373" width="9.140625" style="3"/>
    <col min="5374" max="5374" width="7.140625" style="3" customWidth="1"/>
    <col min="5375" max="5375" width="7.5703125" style="3" bestFit="1" customWidth="1"/>
    <col min="5376" max="5376" width="5.28515625" style="3" customWidth="1"/>
    <col min="5377" max="5377" width="0" style="3" hidden="1" customWidth="1"/>
    <col min="5378" max="5378" width="6.7109375" style="3" customWidth="1"/>
    <col min="5379" max="5379" width="6.140625" style="3" customWidth="1"/>
    <col min="5380" max="5380" width="6.7109375" style="3" customWidth="1"/>
    <col min="5381" max="5381" width="9.28515625" style="3" customWidth="1"/>
    <col min="5382" max="5382" width="12.140625" style="3" customWidth="1"/>
    <col min="5383" max="5383" width="13.85546875" style="3" customWidth="1"/>
    <col min="5384" max="5384" width="9.140625" style="3"/>
    <col min="5385" max="5385" width="11.85546875" style="3" customWidth="1"/>
    <col min="5386" max="5386" width="14" style="3" customWidth="1"/>
    <col min="5387" max="5394" width="9.140625" style="3"/>
    <col min="5395" max="5395" width="11" style="3" customWidth="1"/>
    <col min="5396" max="5399" width="9.140625" style="3"/>
    <col min="5400" max="5405" width="10.140625" style="3" customWidth="1"/>
    <col min="5406" max="5407" width="9.140625" style="3"/>
    <col min="5408" max="5408" width="12" style="3" bestFit="1" customWidth="1"/>
    <col min="5409" max="5623" width="9.140625" style="3"/>
    <col min="5624" max="5624" width="5.28515625" style="3" customWidth="1"/>
    <col min="5625" max="5625" width="35.28515625" style="3" customWidth="1"/>
    <col min="5626" max="5626" width="9.7109375" style="3" customWidth="1"/>
    <col min="5627" max="5627" width="6.7109375" style="3" customWidth="1"/>
    <col min="5628" max="5628" width="6.28515625" style="3" customWidth="1"/>
    <col min="5629" max="5629" width="9.140625" style="3"/>
    <col min="5630" max="5630" width="7.140625" style="3" customWidth="1"/>
    <col min="5631" max="5631" width="7.5703125" style="3" bestFit="1" customWidth="1"/>
    <col min="5632" max="5632" width="5.28515625" style="3" customWidth="1"/>
    <col min="5633" max="5633" width="0" style="3" hidden="1" customWidth="1"/>
    <col min="5634" max="5634" width="6.7109375" style="3" customWidth="1"/>
    <col min="5635" max="5635" width="6.140625" style="3" customWidth="1"/>
    <col min="5636" max="5636" width="6.7109375" style="3" customWidth="1"/>
    <col min="5637" max="5637" width="9.28515625" style="3" customWidth="1"/>
    <col min="5638" max="5638" width="12.140625" style="3" customWidth="1"/>
    <col min="5639" max="5639" width="13.85546875" style="3" customWidth="1"/>
    <col min="5640" max="5640" width="9.140625" style="3"/>
    <col min="5641" max="5641" width="11.85546875" style="3" customWidth="1"/>
    <col min="5642" max="5642" width="14" style="3" customWidth="1"/>
    <col min="5643" max="5650" width="9.140625" style="3"/>
    <col min="5651" max="5651" width="11" style="3" customWidth="1"/>
    <col min="5652" max="5655" width="9.140625" style="3"/>
    <col min="5656" max="5661" width="10.140625" style="3" customWidth="1"/>
    <col min="5662" max="5663" width="9.140625" style="3"/>
    <col min="5664" max="5664" width="12" style="3" bestFit="1" customWidth="1"/>
    <col min="5665" max="5879" width="9.140625" style="3"/>
    <col min="5880" max="5880" width="5.28515625" style="3" customWidth="1"/>
    <col min="5881" max="5881" width="35.28515625" style="3" customWidth="1"/>
    <col min="5882" max="5882" width="9.7109375" style="3" customWidth="1"/>
    <col min="5883" max="5883" width="6.7109375" style="3" customWidth="1"/>
    <col min="5884" max="5884" width="6.28515625" style="3" customWidth="1"/>
    <col min="5885" max="5885" width="9.140625" style="3"/>
    <col min="5886" max="5886" width="7.140625" style="3" customWidth="1"/>
    <col min="5887" max="5887" width="7.5703125" style="3" bestFit="1" customWidth="1"/>
    <col min="5888" max="5888" width="5.28515625" style="3" customWidth="1"/>
    <col min="5889" max="5889" width="0" style="3" hidden="1" customWidth="1"/>
    <col min="5890" max="5890" width="6.7109375" style="3" customWidth="1"/>
    <col min="5891" max="5891" width="6.140625" style="3" customWidth="1"/>
    <col min="5892" max="5892" width="6.7109375" style="3" customWidth="1"/>
    <col min="5893" max="5893" width="9.28515625" style="3" customWidth="1"/>
    <col min="5894" max="5894" width="12.140625" style="3" customWidth="1"/>
    <col min="5895" max="5895" width="13.85546875" style="3" customWidth="1"/>
    <col min="5896" max="5896" width="9.140625" style="3"/>
    <col min="5897" max="5897" width="11.85546875" style="3" customWidth="1"/>
    <col min="5898" max="5898" width="14" style="3" customWidth="1"/>
    <col min="5899" max="5906" width="9.140625" style="3"/>
    <col min="5907" max="5907" width="11" style="3" customWidth="1"/>
    <col min="5908" max="5911" width="9.140625" style="3"/>
    <col min="5912" max="5917" width="10.140625" style="3" customWidth="1"/>
    <col min="5918" max="5919" width="9.140625" style="3"/>
    <col min="5920" max="5920" width="12" style="3" bestFit="1" customWidth="1"/>
    <col min="5921" max="6135" width="9.140625" style="3"/>
    <col min="6136" max="6136" width="5.28515625" style="3" customWidth="1"/>
    <col min="6137" max="6137" width="35.28515625" style="3" customWidth="1"/>
    <col min="6138" max="6138" width="9.7109375" style="3" customWidth="1"/>
    <col min="6139" max="6139" width="6.7109375" style="3" customWidth="1"/>
    <col min="6140" max="6140" width="6.28515625" style="3" customWidth="1"/>
    <col min="6141" max="6141" width="9.140625" style="3"/>
    <col min="6142" max="6142" width="7.140625" style="3" customWidth="1"/>
    <col min="6143" max="6143" width="7.5703125" style="3" bestFit="1" customWidth="1"/>
    <col min="6144" max="6144" width="5.28515625" style="3" customWidth="1"/>
    <col min="6145" max="6145" width="0" style="3" hidden="1" customWidth="1"/>
    <col min="6146" max="6146" width="6.7109375" style="3" customWidth="1"/>
    <col min="6147" max="6147" width="6.140625" style="3" customWidth="1"/>
    <col min="6148" max="6148" width="6.7109375" style="3" customWidth="1"/>
    <col min="6149" max="6149" width="9.28515625" style="3" customWidth="1"/>
    <col min="6150" max="6150" width="12.140625" style="3" customWidth="1"/>
    <col min="6151" max="6151" width="13.85546875" style="3" customWidth="1"/>
    <col min="6152" max="6152" width="9.140625" style="3"/>
    <col min="6153" max="6153" width="11.85546875" style="3" customWidth="1"/>
    <col min="6154" max="6154" width="14" style="3" customWidth="1"/>
    <col min="6155" max="6162" width="9.140625" style="3"/>
    <col min="6163" max="6163" width="11" style="3" customWidth="1"/>
    <col min="6164" max="6167" width="9.140625" style="3"/>
    <col min="6168" max="6173" width="10.140625" style="3" customWidth="1"/>
    <col min="6174" max="6175" width="9.140625" style="3"/>
    <col min="6176" max="6176" width="12" style="3" bestFit="1" customWidth="1"/>
    <col min="6177" max="6391" width="9.140625" style="3"/>
    <col min="6392" max="6392" width="5.28515625" style="3" customWidth="1"/>
    <col min="6393" max="6393" width="35.28515625" style="3" customWidth="1"/>
    <col min="6394" max="6394" width="9.7109375" style="3" customWidth="1"/>
    <col min="6395" max="6395" width="6.7109375" style="3" customWidth="1"/>
    <col min="6396" max="6396" width="6.28515625" style="3" customWidth="1"/>
    <col min="6397" max="6397" width="9.140625" style="3"/>
    <col min="6398" max="6398" width="7.140625" style="3" customWidth="1"/>
    <col min="6399" max="6399" width="7.5703125" style="3" bestFit="1" customWidth="1"/>
    <col min="6400" max="6400" width="5.28515625" style="3" customWidth="1"/>
    <col min="6401" max="6401" width="0" style="3" hidden="1" customWidth="1"/>
    <col min="6402" max="6402" width="6.7109375" style="3" customWidth="1"/>
    <col min="6403" max="6403" width="6.140625" style="3" customWidth="1"/>
    <col min="6404" max="6404" width="6.7109375" style="3" customWidth="1"/>
    <col min="6405" max="6405" width="9.28515625" style="3" customWidth="1"/>
    <col min="6406" max="6406" width="12.140625" style="3" customWidth="1"/>
    <col min="6407" max="6407" width="13.85546875" style="3" customWidth="1"/>
    <col min="6408" max="6408" width="9.140625" style="3"/>
    <col min="6409" max="6409" width="11.85546875" style="3" customWidth="1"/>
    <col min="6410" max="6410" width="14" style="3" customWidth="1"/>
    <col min="6411" max="6418" width="9.140625" style="3"/>
    <col min="6419" max="6419" width="11" style="3" customWidth="1"/>
    <col min="6420" max="6423" width="9.140625" style="3"/>
    <col min="6424" max="6429" width="10.140625" style="3" customWidth="1"/>
    <col min="6430" max="6431" width="9.140625" style="3"/>
    <col min="6432" max="6432" width="12" style="3" bestFit="1" customWidth="1"/>
    <col min="6433" max="6647" width="9.140625" style="3"/>
    <col min="6648" max="6648" width="5.28515625" style="3" customWidth="1"/>
    <col min="6649" max="6649" width="35.28515625" style="3" customWidth="1"/>
    <col min="6650" max="6650" width="9.7109375" style="3" customWidth="1"/>
    <col min="6651" max="6651" width="6.7109375" style="3" customWidth="1"/>
    <col min="6652" max="6652" width="6.28515625" style="3" customWidth="1"/>
    <col min="6653" max="6653" width="9.140625" style="3"/>
    <col min="6654" max="6654" width="7.140625" style="3" customWidth="1"/>
    <col min="6655" max="6655" width="7.5703125" style="3" bestFit="1" customWidth="1"/>
    <col min="6656" max="6656" width="5.28515625" style="3" customWidth="1"/>
    <col min="6657" max="6657" width="0" style="3" hidden="1" customWidth="1"/>
    <col min="6658" max="6658" width="6.7109375" style="3" customWidth="1"/>
    <col min="6659" max="6659" width="6.140625" style="3" customWidth="1"/>
    <col min="6660" max="6660" width="6.7109375" style="3" customWidth="1"/>
    <col min="6661" max="6661" width="9.28515625" style="3" customWidth="1"/>
    <col min="6662" max="6662" width="12.140625" style="3" customWidth="1"/>
    <col min="6663" max="6663" width="13.85546875" style="3" customWidth="1"/>
    <col min="6664" max="6664" width="9.140625" style="3"/>
    <col min="6665" max="6665" width="11.85546875" style="3" customWidth="1"/>
    <col min="6666" max="6666" width="14" style="3" customWidth="1"/>
    <col min="6667" max="6674" width="9.140625" style="3"/>
    <col min="6675" max="6675" width="11" style="3" customWidth="1"/>
    <col min="6676" max="6679" width="9.140625" style="3"/>
    <col min="6680" max="6685" width="10.140625" style="3" customWidth="1"/>
    <col min="6686" max="6687" width="9.140625" style="3"/>
    <col min="6688" max="6688" width="12" style="3" bestFit="1" customWidth="1"/>
    <col min="6689" max="6903" width="9.140625" style="3"/>
    <col min="6904" max="6904" width="5.28515625" style="3" customWidth="1"/>
    <col min="6905" max="6905" width="35.28515625" style="3" customWidth="1"/>
    <col min="6906" max="6906" width="9.7109375" style="3" customWidth="1"/>
    <col min="6907" max="6907" width="6.7109375" style="3" customWidth="1"/>
    <col min="6908" max="6908" width="6.28515625" style="3" customWidth="1"/>
    <col min="6909" max="6909" width="9.140625" style="3"/>
    <col min="6910" max="6910" width="7.140625" style="3" customWidth="1"/>
    <col min="6911" max="6911" width="7.5703125" style="3" bestFit="1" customWidth="1"/>
    <col min="6912" max="6912" width="5.28515625" style="3" customWidth="1"/>
    <col min="6913" max="6913" width="0" style="3" hidden="1" customWidth="1"/>
    <col min="6914" max="6914" width="6.7109375" style="3" customWidth="1"/>
    <col min="6915" max="6915" width="6.140625" style="3" customWidth="1"/>
    <col min="6916" max="6916" width="6.7109375" style="3" customWidth="1"/>
    <col min="6917" max="6917" width="9.28515625" style="3" customWidth="1"/>
    <col min="6918" max="6918" width="12.140625" style="3" customWidth="1"/>
    <col min="6919" max="6919" width="13.85546875" style="3" customWidth="1"/>
    <col min="6920" max="6920" width="9.140625" style="3"/>
    <col min="6921" max="6921" width="11.85546875" style="3" customWidth="1"/>
    <col min="6922" max="6922" width="14" style="3" customWidth="1"/>
    <col min="6923" max="6930" width="9.140625" style="3"/>
    <col min="6931" max="6931" width="11" style="3" customWidth="1"/>
    <col min="6932" max="6935" width="9.140625" style="3"/>
    <col min="6936" max="6941" width="10.140625" style="3" customWidth="1"/>
    <col min="6942" max="6943" width="9.140625" style="3"/>
    <col min="6944" max="6944" width="12" style="3" bestFit="1" customWidth="1"/>
    <col min="6945" max="7159" width="9.140625" style="3"/>
    <col min="7160" max="7160" width="5.28515625" style="3" customWidth="1"/>
    <col min="7161" max="7161" width="35.28515625" style="3" customWidth="1"/>
    <col min="7162" max="7162" width="9.7109375" style="3" customWidth="1"/>
    <col min="7163" max="7163" width="6.7109375" style="3" customWidth="1"/>
    <col min="7164" max="7164" width="6.28515625" style="3" customWidth="1"/>
    <col min="7165" max="7165" width="9.140625" style="3"/>
    <col min="7166" max="7166" width="7.140625" style="3" customWidth="1"/>
    <col min="7167" max="7167" width="7.5703125" style="3" bestFit="1" customWidth="1"/>
    <col min="7168" max="7168" width="5.28515625" style="3" customWidth="1"/>
    <col min="7169" max="7169" width="0" style="3" hidden="1" customWidth="1"/>
    <col min="7170" max="7170" width="6.7109375" style="3" customWidth="1"/>
    <col min="7171" max="7171" width="6.140625" style="3" customWidth="1"/>
    <col min="7172" max="7172" width="6.7109375" style="3" customWidth="1"/>
    <col min="7173" max="7173" width="9.28515625" style="3" customWidth="1"/>
    <col min="7174" max="7174" width="12.140625" style="3" customWidth="1"/>
    <col min="7175" max="7175" width="13.85546875" style="3" customWidth="1"/>
    <col min="7176" max="7176" width="9.140625" style="3"/>
    <col min="7177" max="7177" width="11.85546875" style="3" customWidth="1"/>
    <col min="7178" max="7178" width="14" style="3" customWidth="1"/>
    <col min="7179" max="7186" width="9.140625" style="3"/>
    <col min="7187" max="7187" width="11" style="3" customWidth="1"/>
    <col min="7188" max="7191" width="9.140625" style="3"/>
    <col min="7192" max="7197" width="10.140625" style="3" customWidth="1"/>
    <col min="7198" max="7199" width="9.140625" style="3"/>
    <col min="7200" max="7200" width="12" style="3" bestFit="1" customWidth="1"/>
    <col min="7201" max="7415" width="9.140625" style="3"/>
    <col min="7416" max="7416" width="5.28515625" style="3" customWidth="1"/>
    <col min="7417" max="7417" width="35.28515625" style="3" customWidth="1"/>
    <col min="7418" max="7418" width="9.7109375" style="3" customWidth="1"/>
    <col min="7419" max="7419" width="6.7109375" style="3" customWidth="1"/>
    <col min="7420" max="7420" width="6.28515625" style="3" customWidth="1"/>
    <col min="7421" max="7421" width="9.140625" style="3"/>
    <col min="7422" max="7422" width="7.140625" style="3" customWidth="1"/>
    <col min="7423" max="7423" width="7.5703125" style="3" bestFit="1" customWidth="1"/>
    <col min="7424" max="7424" width="5.28515625" style="3" customWidth="1"/>
    <col min="7425" max="7425" width="0" style="3" hidden="1" customWidth="1"/>
    <col min="7426" max="7426" width="6.7109375" style="3" customWidth="1"/>
    <col min="7427" max="7427" width="6.140625" style="3" customWidth="1"/>
    <col min="7428" max="7428" width="6.7109375" style="3" customWidth="1"/>
    <col min="7429" max="7429" width="9.28515625" style="3" customWidth="1"/>
    <col min="7430" max="7430" width="12.140625" style="3" customWidth="1"/>
    <col min="7431" max="7431" width="13.85546875" style="3" customWidth="1"/>
    <col min="7432" max="7432" width="9.140625" style="3"/>
    <col min="7433" max="7433" width="11.85546875" style="3" customWidth="1"/>
    <col min="7434" max="7434" width="14" style="3" customWidth="1"/>
    <col min="7435" max="7442" width="9.140625" style="3"/>
    <col min="7443" max="7443" width="11" style="3" customWidth="1"/>
    <col min="7444" max="7447" width="9.140625" style="3"/>
    <col min="7448" max="7453" width="10.140625" style="3" customWidth="1"/>
    <col min="7454" max="7455" width="9.140625" style="3"/>
    <col min="7456" max="7456" width="12" style="3" bestFit="1" customWidth="1"/>
    <col min="7457" max="7671" width="9.140625" style="3"/>
    <col min="7672" max="7672" width="5.28515625" style="3" customWidth="1"/>
    <col min="7673" max="7673" width="35.28515625" style="3" customWidth="1"/>
    <col min="7674" max="7674" width="9.7109375" style="3" customWidth="1"/>
    <col min="7675" max="7675" width="6.7109375" style="3" customWidth="1"/>
    <col min="7676" max="7676" width="6.28515625" style="3" customWidth="1"/>
    <col min="7677" max="7677" width="9.140625" style="3"/>
    <col min="7678" max="7678" width="7.140625" style="3" customWidth="1"/>
    <col min="7679" max="7679" width="7.5703125" style="3" bestFit="1" customWidth="1"/>
    <col min="7680" max="7680" width="5.28515625" style="3" customWidth="1"/>
    <col min="7681" max="7681" width="0" style="3" hidden="1" customWidth="1"/>
    <col min="7682" max="7682" width="6.7109375" style="3" customWidth="1"/>
    <col min="7683" max="7683" width="6.140625" style="3" customWidth="1"/>
    <col min="7684" max="7684" width="6.7109375" style="3" customWidth="1"/>
    <col min="7685" max="7685" width="9.28515625" style="3" customWidth="1"/>
    <col min="7686" max="7686" width="12.140625" style="3" customWidth="1"/>
    <col min="7687" max="7687" width="13.85546875" style="3" customWidth="1"/>
    <col min="7688" max="7688" width="9.140625" style="3"/>
    <col min="7689" max="7689" width="11.85546875" style="3" customWidth="1"/>
    <col min="7690" max="7690" width="14" style="3" customWidth="1"/>
    <col min="7691" max="7698" width="9.140625" style="3"/>
    <col min="7699" max="7699" width="11" style="3" customWidth="1"/>
    <col min="7700" max="7703" width="9.140625" style="3"/>
    <col min="7704" max="7709" width="10.140625" style="3" customWidth="1"/>
    <col min="7710" max="7711" width="9.140625" style="3"/>
    <col min="7712" max="7712" width="12" style="3" bestFit="1" customWidth="1"/>
    <col min="7713" max="7927" width="9.140625" style="3"/>
    <col min="7928" max="7928" width="5.28515625" style="3" customWidth="1"/>
    <col min="7929" max="7929" width="35.28515625" style="3" customWidth="1"/>
    <col min="7930" max="7930" width="9.7109375" style="3" customWidth="1"/>
    <col min="7931" max="7931" width="6.7109375" style="3" customWidth="1"/>
    <col min="7932" max="7932" width="6.28515625" style="3" customWidth="1"/>
    <col min="7933" max="7933" width="9.140625" style="3"/>
    <col min="7934" max="7934" width="7.140625" style="3" customWidth="1"/>
    <col min="7935" max="7935" width="7.5703125" style="3" bestFit="1" customWidth="1"/>
    <col min="7936" max="7936" width="5.28515625" style="3" customWidth="1"/>
    <col min="7937" max="7937" width="0" style="3" hidden="1" customWidth="1"/>
    <col min="7938" max="7938" width="6.7109375" style="3" customWidth="1"/>
    <col min="7939" max="7939" width="6.140625" style="3" customWidth="1"/>
    <col min="7940" max="7940" width="6.7109375" style="3" customWidth="1"/>
    <col min="7941" max="7941" width="9.28515625" style="3" customWidth="1"/>
    <col min="7942" max="7942" width="12.140625" style="3" customWidth="1"/>
    <col min="7943" max="7943" width="13.85546875" style="3" customWidth="1"/>
    <col min="7944" max="7944" width="9.140625" style="3"/>
    <col min="7945" max="7945" width="11.85546875" style="3" customWidth="1"/>
    <col min="7946" max="7946" width="14" style="3" customWidth="1"/>
    <col min="7947" max="7954" width="9.140625" style="3"/>
    <col min="7955" max="7955" width="11" style="3" customWidth="1"/>
    <col min="7956" max="7959" width="9.140625" style="3"/>
    <col min="7960" max="7965" width="10.140625" style="3" customWidth="1"/>
    <col min="7966" max="7967" width="9.140625" style="3"/>
    <col min="7968" max="7968" width="12" style="3" bestFit="1" customWidth="1"/>
    <col min="7969" max="8183" width="9.140625" style="3"/>
    <col min="8184" max="8184" width="5.28515625" style="3" customWidth="1"/>
    <col min="8185" max="8185" width="35.28515625" style="3" customWidth="1"/>
    <col min="8186" max="8186" width="9.7109375" style="3" customWidth="1"/>
    <col min="8187" max="8187" width="6.7109375" style="3" customWidth="1"/>
    <col min="8188" max="8188" width="6.28515625" style="3" customWidth="1"/>
    <col min="8189" max="8189" width="9.140625" style="3"/>
    <col min="8190" max="8190" width="7.140625" style="3" customWidth="1"/>
    <col min="8191" max="8191" width="7.5703125" style="3" bestFit="1" customWidth="1"/>
    <col min="8192" max="8192" width="5.28515625" style="3" customWidth="1"/>
    <col min="8193" max="8193" width="0" style="3" hidden="1" customWidth="1"/>
    <col min="8194" max="8194" width="6.7109375" style="3" customWidth="1"/>
    <col min="8195" max="8195" width="6.140625" style="3" customWidth="1"/>
    <col min="8196" max="8196" width="6.7109375" style="3" customWidth="1"/>
    <col min="8197" max="8197" width="9.28515625" style="3" customWidth="1"/>
    <col min="8198" max="8198" width="12.140625" style="3" customWidth="1"/>
    <col min="8199" max="8199" width="13.85546875" style="3" customWidth="1"/>
    <col min="8200" max="8200" width="9.140625" style="3"/>
    <col min="8201" max="8201" width="11.85546875" style="3" customWidth="1"/>
    <col min="8202" max="8202" width="14" style="3" customWidth="1"/>
    <col min="8203" max="8210" width="9.140625" style="3"/>
    <col min="8211" max="8211" width="11" style="3" customWidth="1"/>
    <col min="8212" max="8215" width="9.140625" style="3"/>
    <col min="8216" max="8221" width="10.140625" style="3" customWidth="1"/>
    <col min="8222" max="8223" width="9.140625" style="3"/>
    <col min="8224" max="8224" width="12" style="3" bestFit="1" customWidth="1"/>
    <col min="8225" max="8439" width="9.140625" style="3"/>
    <col min="8440" max="8440" width="5.28515625" style="3" customWidth="1"/>
    <col min="8441" max="8441" width="35.28515625" style="3" customWidth="1"/>
    <col min="8442" max="8442" width="9.7109375" style="3" customWidth="1"/>
    <col min="8443" max="8443" width="6.7109375" style="3" customWidth="1"/>
    <col min="8444" max="8444" width="6.28515625" style="3" customWidth="1"/>
    <col min="8445" max="8445" width="9.140625" style="3"/>
    <col min="8446" max="8446" width="7.140625" style="3" customWidth="1"/>
    <col min="8447" max="8447" width="7.5703125" style="3" bestFit="1" customWidth="1"/>
    <col min="8448" max="8448" width="5.28515625" style="3" customWidth="1"/>
    <col min="8449" max="8449" width="0" style="3" hidden="1" customWidth="1"/>
    <col min="8450" max="8450" width="6.7109375" style="3" customWidth="1"/>
    <col min="8451" max="8451" width="6.140625" style="3" customWidth="1"/>
    <col min="8452" max="8452" width="6.7109375" style="3" customWidth="1"/>
    <col min="8453" max="8453" width="9.28515625" style="3" customWidth="1"/>
    <col min="8454" max="8454" width="12.140625" style="3" customWidth="1"/>
    <col min="8455" max="8455" width="13.85546875" style="3" customWidth="1"/>
    <col min="8456" max="8456" width="9.140625" style="3"/>
    <col min="8457" max="8457" width="11.85546875" style="3" customWidth="1"/>
    <col min="8458" max="8458" width="14" style="3" customWidth="1"/>
    <col min="8459" max="8466" width="9.140625" style="3"/>
    <col min="8467" max="8467" width="11" style="3" customWidth="1"/>
    <col min="8468" max="8471" width="9.140625" style="3"/>
    <col min="8472" max="8477" width="10.140625" style="3" customWidth="1"/>
    <col min="8478" max="8479" width="9.140625" style="3"/>
    <col min="8480" max="8480" width="12" style="3" bestFit="1" customWidth="1"/>
    <col min="8481" max="8695" width="9.140625" style="3"/>
    <col min="8696" max="8696" width="5.28515625" style="3" customWidth="1"/>
    <col min="8697" max="8697" width="35.28515625" style="3" customWidth="1"/>
    <col min="8698" max="8698" width="9.7109375" style="3" customWidth="1"/>
    <col min="8699" max="8699" width="6.7109375" style="3" customWidth="1"/>
    <col min="8700" max="8700" width="6.28515625" style="3" customWidth="1"/>
    <col min="8701" max="8701" width="9.140625" style="3"/>
    <col min="8702" max="8702" width="7.140625" style="3" customWidth="1"/>
    <col min="8703" max="8703" width="7.5703125" style="3" bestFit="1" customWidth="1"/>
    <col min="8704" max="8704" width="5.28515625" style="3" customWidth="1"/>
    <col min="8705" max="8705" width="0" style="3" hidden="1" customWidth="1"/>
    <col min="8706" max="8706" width="6.7109375" style="3" customWidth="1"/>
    <col min="8707" max="8707" width="6.140625" style="3" customWidth="1"/>
    <col min="8708" max="8708" width="6.7109375" style="3" customWidth="1"/>
    <col min="8709" max="8709" width="9.28515625" style="3" customWidth="1"/>
    <col min="8710" max="8710" width="12.140625" style="3" customWidth="1"/>
    <col min="8711" max="8711" width="13.85546875" style="3" customWidth="1"/>
    <col min="8712" max="8712" width="9.140625" style="3"/>
    <col min="8713" max="8713" width="11.85546875" style="3" customWidth="1"/>
    <col min="8714" max="8714" width="14" style="3" customWidth="1"/>
    <col min="8715" max="8722" width="9.140625" style="3"/>
    <col min="8723" max="8723" width="11" style="3" customWidth="1"/>
    <col min="8724" max="8727" width="9.140625" style="3"/>
    <col min="8728" max="8733" width="10.140625" style="3" customWidth="1"/>
    <col min="8734" max="8735" width="9.140625" style="3"/>
    <col min="8736" max="8736" width="12" style="3" bestFit="1" customWidth="1"/>
    <col min="8737" max="8951" width="9.140625" style="3"/>
    <col min="8952" max="8952" width="5.28515625" style="3" customWidth="1"/>
    <col min="8953" max="8953" width="35.28515625" style="3" customWidth="1"/>
    <col min="8954" max="8954" width="9.7109375" style="3" customWidth="1"/>
    <col min="8955" max="8955" width="6.7109375" style="3" customWidth="1"/>
    <col min="8956" max="8956" width="6.28515625" style="3" customWidth="1"/>
    <col min="8957" max="8957" width="9.140625" style="3"/>
    <col min="8958" max="8958" width="7.140625" style="3" customWidth="1"/>
    <col min="8959" max="8959" width="7.5703125" style="3" bestFit="1" customWidth="1"/>
    <col min="8960" max="8960" width="5.28515625" style="3" customWidth="1"/>
    <col min="8961" max="8961" width="0" style="3" hidden="1" customWidth="1"/>
    <col min="8962" max="8962" width="6.7109375" style="3" customWidth="1"/>
    <col min="8963" max="8963" width="6.140625" style="3" customWidth="1"/>
    <col min="8964" max="8964" width="6.7109375" style="3" customWidth="1"/>
    <col min="8965" max="8965" width="9.28515625" style="3" customWidth="1"/>
    <col min="8966" max="8966" width="12.140625" style="3" customWidth="1"/>
    <col min="8967" max="8967" width="13.85546875" style="3" customWidth="1"/>
    <col min="8968" max="8968" width="9.140625" style="3"/>
    <col min="8969" max="8969" width="11.85546875" style="3" customWidth="1"/>
    <col min="8970" max="8970" width="14" style="3" customWidth="1"/>
    <col min="8971" max="8978" width="9.140625" style="3"/>
    <col min="8979" max="8979" width="11" style="3" customWidth="1"/>
    <col min="8980" max="8983" width="9.140625" style="3"/>
    <col min="8984" max="8989" width="10.140625" style="3" customWidth="1"/>
    <col min="8990" max="8991" width="9.140625" style="3"/>
    <col min="8992" max="8992" width="12" style="3" bestFit="1" customWidth="1"/>
    <col min="8993" max="9207" width="9.140625" style="3"/>
    <col min="9208" max="9208" width="5.28515625" style="3" customWidth="1"/>
    <col min="9209" max="9209" width="35.28515625" style="3" customWidth="1"/>
    <col min="9210" max="9210" width="9.7109375" style="3" customWidth="1"/>
    <col min="9211" max="9211" width="6.7109375" style="3" customWidth="1"/>
    <col min="9212" max="9212" width="6.28515625" style="3" customWidth="1"/>
    <col min="9213" max="9213" width="9.140625" style="3"/>
    <col min="9214" max="9214" width="7.140625" style="3" customWidth="1"/>
    <col min="9215" max="9215" width="7.5703125" style="3" bestFit="1" customWidth="1"/>
    <col min="9216" max="9216" width="5.28515625" style="3" customWidth="1"/>
    <col min="9217" max="9217" width="0" style="3" hidden="1" customWidth="1"/>
    <col min="9218" max="9218" width="6.7109375" style="3" customWidth="1"/>
    <col min="9219" max="9219" width="6.140625" style="3" customWidth="1"/>
    <col min="9220" max="9220" width="6.7109375" style="3" customWidth="1"/>
    <col min="9221" max="9221" width="9.28515625" style="3" customWidth="1"/>
    <col min="9222" max="9222" width="12.140625" style="3" customWidth="1"/>
    <col min="9223" max="9223" width="13.85546875" style="3" customWidth="1"/>
    <col min="9224" max="9224" width="9.140625" style="3"/>
    <col min="9225" max="9225" width="11.85546875" style="3" customWidth="1"/>
    <col min="9226" max="9226" width="14" style="3" customWidth="1"/>
    <col min="9227" max="9234" width="9.140625" style="3"/>
    <col min="9235" max="9235" width="11" style="3" customWidth="1"/>
    <col min="9236" max="9239" width="9.140625" style="3"/>
    <col min="9240" max="9245" width="10.140625" style="3" customWidth="1"/>
    <col min="9246" max="9247" width="9.140625" style="3"/>
    <col min="9248" max="9248" width="12" style="3" bestFit="1" customWidth="1"/>
    <col min="9249" max="9463" width="9.140625" style="3"/>
    <col min="9464" max="9464" width="5.28515625" style="3" customWidth="1"/>
    <col min="9465" max="9465" width="35.28515625" style="3" customWidth="1"/>
    <col min="9466" max="9466" width="9.7109375" style="3" customWidth="1"/>
    <col min="9467" max="9467" width="6.7109375" style="3" customWidth="1"/>
    <col min="9468" max="9468" width="6.28515625" style="3" customWidth="1"/>
    <col min="9469" max="9469" width="9.140625" style="3"/>
    <col min="9470" max="9470" width="7.140625" style="3" customWidth="1"/>
    <col min="9471" max="9471" width="7.5703125" style="3" bestFit="1" customWidth="1"/>
    <col min="9472" max="9472" width="5.28515625" style="3" customWidth="1"/>
    <col min="9473" max="9473" width="0" style="3" hidden="1" customWidth="1"/>
    <col min="9474" max="9474" width="6.7109375" style="3" customWidth="1"/>
    <col min="9475" max="9475" width="6.140625" style="3" customWidth="1"/>
    <col min="9476" max="9476" width="6.7109375" style="3" customWidth="1"/>
    <col min="9477" max="9477" width="9.28515625" style="3" customWidth="1"/>
    <col min="9478" max="9478" width="12.140625" style="3" customWidth="1"/>
    <col min="9479" max="9479" width="13.85546875" style="3" customWidth="1"/>
    <col min="9480" max="9480" width="9.140625" style="3"/>
    <col min="9481" max="9481" width="11.85546875" style="3" customWidth="1"/>
    <col min="9482" max="9482" width="14" style="3" customWidth="1"/>
    <col min="9483" max="9490" width="9.140625" style="3"/>
    <col min="9491" max="9491" width="11" style="3" customWidth="1"/>
    <col min="9492" max="9495" width="9.140625" style="3"/>
    <col min="9496" max="9501" width="10.140625" style="3" customWidth="1"/>
    <col min="9502" max="9503" width="9.140625" style="3"/>
    <col min="9504" max="9504" width="12" style="3" bestFit="1" customWidth="1"/>
    <col min="9505" max="9719" width="9.140625" style="3"/>
    <col min="9720" max="9720" width="5.28515625" style="3" customWidth="1"/>
    <col min="9721" max="9721" width="35.28515625" style="3" customWidth="1"/>
    <col min="9722" max="9722" width="9.7109375" style="3" customWidth="1"/>
    <col min="9723" max="9723" width="6.7109375" style="3" customWidth="1"/>
    <col min="9724" max="9724" width="6.28515625" style="3" customWidth="1"/>
    <col min="9725" max="9725" width="9.140625" style="3"/>
    <col min="9726" max="9726" width="7.140625" style="3" customWidth="1"/>
    <col min="9727" max="9727" width="7.5703125" style="3" bestFit="1" customWidth="1"/>
    <col min="9728" max="9728" width="5.28515625" style="3" customWidth="1"/>
    <col min="9729" max="9729" width="0" style="3" hidden="1" customWidth="1"/>
    <col min="9730" max="9730" width="6.7109375" style="3" customWidth="1"/>
    <col min="9731" max="9731" width="6.140625" style="3" customWidth="1"/>
    <col min="9732" max="9732" width="6.7109375" style="3" customWidth="1"/>
    <col min="9733" max="9733" width="9.28515625" style="3" customWidth="1"/>
    <col min="9734" max="9734" width="12.140625" style="3" customWidth="1"/>
    <col min="9735" max="9735" width="13.85546875" style="3" customWidth="1"/>
    <col min="9736" max="9736" width="9.140625" style="3"/>
    <col min="9737" max="9737" width="11.85546875" style="3" customWidth="1"/>
    <col min="9738" max="9738" width="14" style="3" customWidth="1"/>
    <col min="9739" max="9746" width="9.140625" style="3"/>
    <col min="9747" max="9747" width="11" style="3" customWidth="1"/>
    <col min="9748" max="9751" width="9.140625" style="3"/>
    <col min="9752" max="9757" width="10.140625" style="3" customWidth="1"/>
    <col min="9758" max="9759" width="9.140625" style="3"/>
    <col min="9760" max="9760" width="12" style="3" bestFit="1" customWidth="1"/>
    <col min="9761" max="9975" width="9.140625" style="3"/>
    <col min="9976" max="9976" width="5.28515625" style="3" customWidth="1"/>
    <col min="9977" max="9977" width="35.28515625" style="3" customWidth="1"/>
    <col min="9978" max="9978" width="9.7109375" style="3" customWidth="1"/>
    <col min="9979" max="9979" width="6.7109375" style="3" customWidth="1"/>
    <col min="9980" max="9980" width="6.28515625" style="3" customWidth="1"/>
    <col min="9981" max="9981" width="9.140625" style="3"/>
    <col min="9982" max="9982" width="7.140625" style="3" customWidth="1"/>
    <col min="9983" max="9983" width="7.5703125" style="3" bestFit="1" customWidth="1"/>
    <col min="9984" max="9984" width="5.28515625" style="3" customWidth="1"/>
    <col min="9985" max="9985" width="0" style="3" hidden="1" customWidth="1"/>
    <col min="9986" max="9986" width="6.7109375" style="3" customWidth="1"/>
    <col min="9987" max="9987" width="6.140625" style="3" customWidth="1"/>
    <col min="9988" max="9988" width="6.7109375" style="3" customWidth="1"/>
    <col min="9989" max="9989" width="9.28515625" style="3" customWidth="1"/>
    <col min="9990" max="9990" width="12.140625" style="3" customWidth="1"/>
    <col min="9991" max="9991" width="13.85546875" style="3" customWidth="1"/>
    <col min="9992" max="9992" width="9.140625" style="3"/>
    <col min="9993" max="9993" width="11.85546875" style="3" customWidth="1"/>
    <col min="9994" max="9994" width="14" style="3" customWidth="1"/>
    <col min="9995" max="10002" width="9.140625" style="3"/>
    <col min="10003" max="10003" width="11" style="3" customWidth="1"/>
    <col min="10004" max="10007" width="9.140625" style="3"/>
    <col min="10008" max="10013" width="10.140625" style="3" customWidth="1"/>
    <col min="10014" max="10015" width="9.140625" style="3"/>
    <col min="10016" max="10016" width="12" style="3" bestFit="1" customWidth="1"/>
    <col min="10017" max="10231" width="9.140625" style="3"/>
    <col min="10232" max="10232" width="5.28515625" style="3" customWidth="1"/>
    <col min="10233" max="10233" width="35.28515625" style="3" customWidth="1"/>
    <col min="10234" max="10234" width="9.7109375" style="3" customWidth="1"/>
    <col min="10235" max="10235" width="6.7109375" style="3" customWidth="1"/>
    <col min="10236" max="10236" width="6.28515625" style="3" customWidth="1"/>
    <col min="10237" max="10237" width="9.140625" style="3"/>
    <col min="10238" max="10238" width="7.140625" style="3" customWidth="1"/>
    <col min="10239" max="10239" width="7.5703125" style="3" bestFit="1" customWidth="1"/>
    <col min="10240" max="10240" width="5.28515625" style="3" customWidth="1"/>
    <col min="10241" max="10241" width="0" style="3" hidden="1" customWidth="1"/>
    <col min="10242" max="10242" width="6.7109375" style="3" customWidth="1"/>
    <col min="10243" max="10243" width="6.140625" style="3" customWidth="1"/>
    <col min="10244" max="10244" width="6.7109375" style="3" customWidth="1"/>
    <col min="10245" max="10245" width="9.28515625" style="3" customWidth="1"/>
    <col min="10246" max="10246" width="12.140625" style="3" customWidth="1"/>
    <col min="10247" max="10247" width="13.85546875" style="3" customWidth="1"/>
    <col min="10248" max="10248" width="9.140625" style="3"/>
    <col min="10249" max="10249" width="11.85546875" style="3" customWidth="1"/>
    <col min="10250" max="10250" width="14" style="3" customWidth="1"/>
    <col min="10251" max="10258" width="9.140625" style="3"/>
    <col min="10259" max="10259" width="11" style="3" customWidth="1"/>
    <col min="10260" max="10263" width="9.140625" style="3"/>
    <col min="10264" max="10269" width="10.140625" style="3" customWidth="1"/>
    <col min="10270" max="10271" width="9.140625" style="3"/>
    <col min="10272" max="10272" width="12" style="3" bestFit="1" customWidth="1"/>
    <col min="10273" max="10487" width="9.140625" style="3"/>
    <col min="10488" max="10488" width="5.28515625" style="3" customWidth="1"/>
    <col min="10489" max="10489" width="35.28515625" style="3" customWidth="1"/>
    <col min="10490" max="10490" width="9.7109375" style="3" customWidth="1"/>
    <col min="10491" max="10491" width="6.7109375" style="3" customWidth="1"/>
    <col min="10492" max="10492" width="6.28515625" style="3" customWidth="1"/>
    <col min="10493" max="10493" width="9.140625" style="3"/>
    <col min="10494" max="10494" width="7.140625" style="3" customWidth="1"/>
    <col min="10495" max="10495" width="7.5703125" style="3" bestFit="1" customWidth="1"/>
    <col min="10496" max="10496" width="5.28515625" style="3" customWidth="1"/>
    <col min="10497" max="10497" width="0" style="3" hidden="1" customWidth="1"/>
    <col min="10498" max="10498" width="6.7109375" style="3" customWidth="1"/>
    <col min="10499" max="10499" width="6.140625" style="3" customWidth="1"/>
    <col min="10500" max="10500" width="6.7109375" style="3" customWidth="1"/>
    <col min="10501" max="10501" width="9.28515625" style="3" customWidth="1"/>
    <col min="10502" max="10502" width="12.140625" style="3" customWidth="1"/>
    <col min="10503" max="10503" width="13.85546875" style="3" customWidth="1"/>
    <col min="10504" max="10504" width="9.140625" style="3"/>
    <col min="10505" max="10505" width="11.85546875" style="3" customWidth="1"/>
    <col min="10506" max="10506" width="14" style="3" customWidth="1"/>
    <col min="10507" max="10514" width="9.140625" style="3"/>
    <col min="10515" max="10515" width="11" style="3" customWidth="1"/>
    <col min="10516" max="10519" width="9.140625" style="3"/>
    <col min="10520" max="10525" width="10.140625" style="3" customWidth="1"/>
    <col min="10526" max="10527" width="9.140625" style="3"/>
    <col min="10528" max="10528" width="12" style="3" bestFit="1" customWidth="1"/>
    <col min="10529" max="10743" width="9.140625" style="3"/>
    <col min="10744" max="10744" width="5.28515625" style="3" customWidth="1"/>
    <col min="10745" max="10745" width="35.28515625" style="3" customWidth="1"/>
    <col min="10746" max="10746" width="9.7109375" style="3" customWidth="1"/>
    <col min="10747" max="10747" width="6.7109375" style="3" customWidth="1"/>
    <col min="10748" max="10748" width="6.28515625" style="3" customWidth="1"/>
    <col min="10749" max="10749" width="9.140625" style="3"/>
    <col min="10750" max="10750" width="7.140625" style="3" customWidth="1"/>
    <col min="10751" max="10751" width="7.5703125" style="3" bestFit="1" customWidth="1"/>
    <col min="10752" max="10752" width="5.28515625" style="3" customWidth="1"/>
    <col min="10753" max="10753" width="0" style="3" hidden="1" customWidth="1"/>
    <col min="10754" max="10754" width="6.7109375" style="3" customWidth="1"/>
    <col min="10755" max="10755" width="6.140625" style="3" customWidth="1"/>
    <col min="10756" max="10756" width="6.7109375" style="3" customWidth="1"/>
    <col min="10757" max="10757" width="9.28515625" style="3" customWidth="1"/>
    <col min="10758" max="10758" width="12.140625" style="3" customWidth="1"/>
    <col min="10759" max="10759" width="13.85546875" style="3" customWidth="1"/>
    <col min="10760" max="10760" width="9.140625" style="3"/>
    <col min="10761" max="10761" width="11.85546875" style="3" customWidth="1"/>
    <col min="10762" max="10762" width="14" style="3" customWidth="1"/>
    <col min="10763" max="10770" width="9.140625" style="3"/>
    <col min="10771" max="10771" width="11" style="3" customWidth="1"/>
    <col min="10772" max="10775" width="9.140625" style="3"/>
    <col min="10776" max="10781" width="10.140625" style="3" customWidth="1"/>
    <col min="10782" max="10783" width="9.140625" style="3"/>
    <col min="10784" max="10784" width="12" style="3" bestFit="1" customWidth="1"/>
    <col min="10785" max="10999" width="9.140625" style="3"/>
    <col min="11000" max="11000" width="5.28515625" style="3" customWidth="1"/>
    <col min="11001" max="11001" width="35.28515625" style="3" customWidth="1"/>
    <col min="11002" max="11002" width="9.7109375" style="3" customWidth="1"/>
    <col min="11003" max="11003" width="6.7109375" style="3" customWidth="1"/>
    <col min="11004" max="11004" width="6.28515625" style="3" customWidth="1"/>
    <col min="11005" max="11005" width="9.140625" style="3"/>
    <col min="11006" max="11006" width="7.140625" style="3" customWidth="1"/>
    <col min="11007" max="11007" width="7.5703125" style="3" bestFit="1" customWidth="1"/>
    <col min="11008" max="11008" width="5.28515625" style="3" customWidth="1"/>
    <col min="11009" max="11009" width="0" style="3" hidden="1" customWidth="1"/>
    <col min="11010" max="11010" width="6.7109375" style="3" customWidth="1"/>
    <col min="11011" max="11011" width="6.140625" style="3" customWidth="1"/>
    <col min="11012" max="11012" width="6.7109375" style="3" customWidth="1"/>
    <col min="11013" max="11013" width="9.28515625" style="3" customWidth="1"/>
    <col min="11014" max="11014" width="12.140625" style="3" customWidth="1"/>
    <col min="11015" max="11015" width="13.85546875" style="3" customWidth="1"/>
    <col min="11016" max="11016" width="9.140625" style="3"/>
    <col min="11017" max="11017" width="11.85546875" style="3" customWidth="1"/>
    <col min="11018" max="11018" width="14" style="3" customWidth="1"/>
    <col min="11019" max="11026" width="9.140625" style="3"/>
    <col min="11027" max="11027" width="11" style="3" customWidth="1"/>
    <col min="11028" max="11031" width="9.140625" style="3"/>
    <col min="11032" max="11037" width="10.140625" style="3" customWidth="1"/>
    <col min="11038" max="11039" width="9.140625" style="3"/>
    <col min="11040" max="11040" width="12" style="3" bestFit="1" customWidth="1"/>
    <col min="11041" max="11255" width="9.140625" style="3"/>
    <col min="11256" max="11256" width="5.28515625" style="3" customWidth="1"/>
    <col min="11257" max="11257" width="35.28515625" style="3" customWidth="1"/>
    <col min="11258" max="11258" width="9.7109375" style="3" customWidth="1"/>
    <col min="11259" max="11259" width="6.7109375" style="3" customWidth="1"/>
    <col min="11260" max="11260" width="6.28515625" style="3" customWidth="1"/>
    <col min="11261" max="11261" width="9.140625" style="3"/>
    <col min="11262" max="11262" width="7.140625" style="3" customWidth="1"/>
    <col min="11263" max="11263" width="7.5703125" style="3" bestFit="1" customWidth="1"/>
    <col min="11264" max="11264" width="5.28515625" style="3" customWidth="1"/>
    <col min="11265" max="11265" width="0" style="3" hidden="1" customWidth="1"/>
    <col min="11266" max="11266" width="6.7109375" style="3" customWidth="1"/>
    <col min="11267" max="11267" width="6.140625" style="3" customWidth="1"/>
    <col min="11268" max="11268" width="6.7109375" style="3" customWidth="1"/>
    <col min="11269" max="11269" width="9.28515625" style="3" customWidth="1"/>
    <col min="11270" max="11270" width="12.140625" style="3" customWidth="1"/>
    <col min="11271" max="11271" width="13.85546875" style="3" customWidth="1"/>
    <col min="11272" max="11272" width="9.140625" style="3"/>
    <col min="11273" max="11273" width="11.85546875" style="3" customWidth="1"/>
    <col min="11274" max="11274" width="14" style="3" customWidth="1"/>
    <col min="11275" max="11282" width="9.140625" style="3"/>
    <col min="11283" max="11283" width="11" style="3" customWidth="1"/>
    <col min="11284" max="11287" width="9.140625" style="3"/>
    <col min="11288" max="11293" width="10.140625" style="3" customWidth="1"/>
    <col min="11294" max="11295" width="9.140625" style="3"/>
    <col min="11296" max="11296" width="12" style="3" bestFit="1" customWidth="1"/>
    <col min="11297" max="11511" width="9.140625" style="3"/>
    <col min="11512" max="11512" width="5.28515625" style="3" customWidth="1"/>
    <col min="11513" max="11513" width="35.28515625" style="3" customWidth="1"/>
    <col min="11514" max="11514" width="9.7109375" style="3" customWidth="1"/>
    <col min="11515" max="11515" width="6.7109375" style="3" customWidth="1"/>
    <col min="11516" max="11516" width="6.28515625" style="3" customWidth="1"/>
    <col min="11517" max="11517" width="9.140625" style="3"/>
    <col min="11518" max="11518" width="7.140625" style="3" customWidth="1"/>
    <col min="11519" max="11519" width="7.5703125" style="3" bestFit="1" customWidth="1"/>
    <col min="11520" max="11520" width="5.28515625" style="3" customWidth="1"/>
    <col min="11521" max="11521" width="0" style="3" hidden="1" customWidth="1"/>
    <col min="11522" max="11522" width="6.7109375" style="3" customWidth="1"/>
    <col min="11523" max="11523" width="6.140625" style="3" customWidth="1"/>
    <col min="11524" max="11524" width="6.7109375" style="3" customWidth="1"/>
    <col min="11525" max="11525" width="9.28515625" style="3" customWidth="1"/>
    <col min="11526" max="11526" width="12.140625" style="3" customWidth="1"/>
    <col min="11527" max="11527" width="13.85546875" style="3" customWidth="1"/>
    <col min="11528" max="11528" width="9.140625" style="3"/>
    <col min="11529" max="11529" width="11.85546875" style="3" customWidth="1"/>
    <col min="11530" max="11530" width="14" style="3" customWidth="1"/>
    <col min="11531" max="11538" width="9.140625" style="3"/>
    <col min="11539" max="11539" width="11" style="3" customWidth="1"/>
    <col min="11540" max="11543" width="9.140625" style="3"/>
    <col min="11544" max="11549" width="10.140625" style="3" customWidth="1"/>
    <col min="11550" max="11551" width="9.140625" style="3"/>
    <col min="11552" max="11552" width="12" style="3" bestFit="1" customWidth="1"/>
    <col min="11553" max="11767" width="9.140625" style="3"/>
    <col min="11768" max="11768" width="5.28515625" style="3" customWidth="1"/>
    <col min="11769" max="11769" width="35.28515625" style="3" customWidth="1"/>
    <col min="11770" max="11770" width="9.7109375" style="3" customWidth="1"/>
    <col min="11771" max="11771" width="6.7109375" style="3" customWidth="1"/>
    <col min="11772" max="11772" width="6.28515625" style="3" customWidth="1"/>
    <col min="11773" max="11773" width="9.140625" style="3"/>
    <col min="11774" max="11774" width="7.140625" style="3" customWidth="1"/>
    <col min="11775" max="11775" width="7.5703125" style="3" bestFit="1" customWidth="1"/>
    <col min="11776" max="11776" width="5.28515625" style="3" customWidth="1"/>
    <col min="11777" max="11777" width="0" style="3" hidden="1" customWidth="1"/>
    <col min="11778" max="11778" width="6.7109375" style="3" customWidth="1"/>
    <col min="11779" max="11779" width="6.140625" style="3" customWidth="1"/>
    <col min="11780" max="11780" width="6.7109375" style="3" customWidth="1"/>
    <col min="11781" max="11781" width="9.28515625" style="3" customWidth="1"/>
    <col min="11782" max="11782" width="12.140625" style="3" customWidth="1"/>
    <col min="11783" max="11783" width="13.85546875" style="3" customWidth="1"/>
    <col min="11784" max="11784" width="9.140625" style="3"/>
    <col min="11785" max="11785" width="11.85546875" style="3" customWidth="1"/>
    <col min="11786" max="11786" width="14" style="3" customWidth="1"/>
    <col min="11787" max="11794" width="9.140625" style="3"/>
    <col min="11795" max="11795" width="11" style="3" customWidth="1"/>
    <col min="11796" max="11799" width="9.140625" style="3"/>
    <col min="11800" max="11805" width="10.140625" style="3" customWidth="1"/>
    <col min="11806" max="11807" width="9.140625" style="3"/>
    <col min="11808" max="11808" width="12" style="3" bestFit="1" customWidth="1"/>
    <col min="11809" max="12023" width="9.140625" style="3"/>
    <col min="12024" max="12024" width="5.28515625" style="3" customWidth="1"/>
    <col min="12025" max="12025" width="35.28515625" style="3" customWidth="1"/>
    <col min="12026" max="12026" width="9.7109375" style="3" customWidth="1"/>
    <col min="12027" max="12027" width="6.7109375" style="3" customWidth="1"/>
    <col min="12028" max="12028" width="6.28515625" style="3" customWidth="1"/>
    <col min="12029" max="12029" width="9.140625" style="3"/>
    <col min="12030" max="12030" width="7.140625" style="3" customWidth="1"/>
    <col min="12031" max="12031" width="7.5703125" style="3" bestFit="1" customWidth="1"/>
    <col min="12032" max="12032" width="5.28515625" style="3" customWidth="1"/>
    <col min="12033" max="12033" width="0" style="3" hidden="1" customWidth="1"/>
    <col min="12034" max="12034" width="6.7109375" style="3" customWidth="1"/>
    <col min="12035" max="12035" width="6.140625" style="3" customWidth="1"/>
    <col min="12036" max="12036" width="6.7109375" style="3" customWidth="1"/>
    <col min="12037" max="12037" width="9.28515625" style="3" customWidth="1"/>
    <col min="12038" max="12038" width="12.140625" style="3" customWidth="1"/>
    <col min="12039" max="12039" width="13.85546875" style="3" customWidth="1"/>
    <col min="12040" max="12040" width="9.140625" style="3"/>
    <col min="12041" max="12041" width="11.85546875" style="3" customWidth="1"/>
    <col min="12042" max="12042" width="14" style="3" customWidth="1"/>
    <col min="12043" max="12050" width="9.140625" style="3"/>
    <col min="12051" max="12051" width="11" style="3" customWidth="1"/>
    <col min="12052" max="12055" width="9.140625" style="3"/>
    <col min="12056" max="12061" width="10.140625" style="3" customWidth="1"/>
    <col min="12062" max="12063" width="9.140625" style="3"/>
    <col min="12064" max="12064" width="12" style="3" bestFit="1" customWidth="1"/>
    <col min="12065" max="12279" width="9.140625" style="3"/>
    <col min="12280" max="12280" width="5.28515625" style="3" customWidth="1"/>
    <col min="12281" max="12281" width="35.28515625" style="3" customWidth="1"/>
    <col min="12282" max="12282" width="9.7109375" style="3" customWidth="1"/>
    <col min="12283" max="12283" width="6.7109375" style="3" customWidth="1"/>
    <col min="12284" max="12284" width="6.28515625" style="3" customWidth="1"/>
    <col min="12285" max="12285" width="9.140625" style="3"/>
    <col min="12286" max="12286" width="7.140625" style="3" customWidth="1"/>
    <col min="12287" max="12287" width="7.5703125" style="3" bestFit="1" customWidth="1"/>
    <col min="12288" max="12288" width="5.28515625" style="3" customWidth="1"/>
    <col min="12289" max="12289" width="0" style="3" hidden="1" customWidth="1"/>
    <col min="12290" max="12290" width="6.7109375" style="3" customWidth="1"/>
    <col min="12291" max="12291" width="6.140625" style="3" customWidth="1"/>
    <col min="12292" max="12292" width="6.7109375" style="3" customWidth="1"/>
    <col min="12293" max="12293" width="9.28515625" style="3" customWidth="1"/>
    <col min="12294" max="12294" width="12.140625" style="3" customWidth="1"/>
    <col min="12295" max="12295" width="13.85546875" style="3" customWidth="1"/>
    <col min="12296" max="12296" width="9.140625" style="3"/>
    <col min="12297" max="12297" width="11.85546875" style="3" customWidth="1"/>
    <col min="12298" max="12298" width="14" style="3" customWidth="1"/>
    <col min="12299" max="12306" width="9.140625" style="3"/>
    <col min="12307" max="12307" width="11" style="3" customWidth="1"/>
    <col min="12308" max="12311" width="9.140625" style="3"/>
    <col min="12312" max="12317" width="10.140625" style="3" customWidth="1"/>
    <col min="12318" max="12319" width="9.140625" style="3"/>
    <col min="12320" max="12320" width="12" style="3" bestFit="1" customWidth="1"/>
    <col min="12321" max="12535" width="9.140625" style="3"/>
    <col min="12536" max="12536" width="5.28515625" style="3" customWidth="1"/>
    <col min="12537" max="12537" width="35.28515625" style="3" customWidth="1"/>
    <col min="12538" max="12538" width="9.7109375" style="3" customWidth="1"/>
    <col min="12539" max="12539" width="6.7109375" style="3" customWidth="1"/>
    <col min="12540" max="12540" width="6.28515625" style="3" customWidth="1"/>
    <col min="12541" max="12541" width="9.140625" style="3"/>
    <col min="12542" max="12542" width="7.140625" style="3" customWidth="1"/>
    <col min="12543" max="12543" width="7.5703125" style="3" bestFit="1" customWidth="1"/>
    <col min="12544" max="12544" width="5.28515625" style="3" customWidth="1"/>
    <col min="12545" max="12545" width="0" style="3" hidden="1" customWidth="1"/>
    <col min="12546" max="12546" width="6.7109375" style="3" customWidth="1"/>
    <col min="12547" max="12547" width="6.140625" style="3" customWidth="1"/>
    <col min="12548" max="12548" width="6.7109375" style="3" customWidth="1"/>
    <col min="12549" max="12549" width="9.28515625" style="3" customWidth="1"/>
    <col min="12550" max="12550" width="12.140625" style="3" customWidth="1"/>
    <col min="12551" max="12551" width="13.85546875" style="3" customWidth="1"/>
    <col min="12552" max="12552" width="9.140625" style="3"/>
    <col min="12553" max="12553" width="11.85546875" style="3" customWidth="1"/>
    <col min="12554" max="12554" width="14" style="3" customWidth="1"/>
    <col min="12555" max="12562" width="9.140625" style="3"/>
    <col min="12563" max="12563" width="11" style="3" customWidth="1"/>
    <col min="12564" max="12567" width="9.140625" style="3"/>
    <col min="12568" max="12573" width="10.140625" style="3" customWidth="1"/>
    <col min="12574" max="12575" width="9.140625" style="3"/>
    <col min="12576" max="12576" width="12" style="3" bestFit="1" customWidth="1"/>
    <col min="12577" max="12791" width="9.140625" style="3"/>
    <col min="12792" max="12792" width="5.28515625" style="3" customWidth="1"/>
    <col min="12793" max="12793" width="35.28515625" style="3" customWidth="1"/>
    <col min="12794" max="12794" width="9.7109375" style="3" customWidth="1"/>
    <col min="12795" max="12795" width="6.7109375" style="3" customWidth="1"/>
    <col min="12796" max="12796" width="6.28515625" style="3" customWidth="1"/>
    <col min="12797" max="12797" width="9.140625" style="3"/>
    <col min="12798" max="12798" width="7.140625" style="3" customWidth="1"/>
    <col min="12799" max="12799" width="7.5703125" style="3" bestFit="1" customWidth="1"/>
    <col min="12800" max="12800" width="5.28515625" style="3" customWidth="1"/>
    <col min="12801" max="12801" width="0" style="3" hidden="1" customWidth="1"/>
    <col min="12802" max="12802" width="6.7109375" style="3" customWidth="1"/>
    <col min="12803" max="12803" width="6.140625" style="3" customWidth="1"/>
    <col min="12804" max="12804" width="6.7109375" style="3" customWidth="1"/>
    <col min="12805" max="12805" width="9.28515625" style="3" customWidth="1"/>
    <col min="12806" max="12806" width="12.140625" style="3" customWidth="1"/>
    <col min="12807" max="12807" width="13.85546875" style="3" customWidth="1"/>
    <col min="12808" max="12808" width="9.140625" style="3"/>
    <col min="12809" max="12809" width="11.85546875" style="3" customWidth="1"/>
    <col min="12810" max="12810" width="14" style="3" customWidth="1"/>
    <col min="12811" max="12818" width="9.140625" style="3"/>
    <col min="12819" max="12819" width="11" style="3" customWidth="1"/>
    <col min="12820" max="12823" width="9.140625" style="3"/>
    <col min="12824" max="12829" width="10.140625" style="3" customWidth="1"/>
    <col min="12830" max="12831" width="9.140625" style="3"/>
    <col min="12832" max="12832" width="12" style="3" bestFit="1" customWidth="1"/>
    <col min="12833" max="13047" width="9.140625" style="3"/>
    <col min="13048" max="13048" width="5.28515625" style="3" customWidth="1"/>
    <col min="13049" max="13049" width="35.28515625" style="3" customWidth="1"/>
    <col min="13050" max="13050" width="9.7109375" style="3" customWidth="1"/>
    <col min="13051" max="13051" width="6.7109375" style="3" customWidth="1"/>
    <col min="13052" max="13052" width="6.28515625" style="3" customWidth="1"/>
    <col min="13053" max="13053" width="9.140625" style="3"/>
    <col min="13054" max="13054" width="7.140625" style="3" customWidth="1"/>
    <col min="13055" max="13055" width="7.5703125" style="3" bestFit="1" customWidth="1"/>
    <col min="13056" max="13056" width="5.28515625" style="3" customWidth="1"/>
    <col min="13057" max="13057" width="0" style="3" hidden="1" customWidth="1"/>
    <col min="13058" max="13058" width="6.7109375" style="3" customWidth="1"/>
    <col min="13059" max="13059" width="6.140625" style="3" customWidth="1"/>
    <col min="13060" max="13060" width="6.7109375" style="3" customWidth="1"/>
    <col min="13061" max="13061" width="9.28515625" style="3" customWidth="1"/>
    <col min="13062" max="13062" width="12.140625" style="3" customWidth="1"/>
    <col min="13063" max="13063" width="13.85546875" style="3" customWidth="1"/>
    <col min="13064" max="13064" width="9.140625" style="3"/>
    <col min="13065" max="13065" width="11.85546875" style="3" customWidth="1"/>
    <col min="13066" max="13066" width="14" style="3" customWidth="1"/>
    <col min="13067" max="13074" width="9.140625" style="3"/>
    <col min="13075" max="13075" width="11" style="3" customWidth="1"/>
    <col min="13076" max="13079" width="9.140625" style="3"/>
    <col min="13080" max="13085" width="10.140625" style="3" customWidth="1"/>
    <col min="13086" max="13087" width="9.140625" style="3"/>
    <col min="13088" max="13088" width="12" style="3" bestFit="1" customWidth="1"/>
    <col min="13089" max="13303" width="9.140625" style="3"/>
    <col min="13304" max="13304" width="5.28515625" style="3" customWidth="1"/>
    <col min="13305" max="13305" width="35.28515625" style="3" customWidth="1"/>
    <col min="13306" max="13306" width="9.7109375" style="3" customWidth="1"/>
    <col min="13307" max="13307" width="6.7109375" style="3" customWidth="1"/>
    <col min="13308" max="13308" width="6.28515625" style="3" customWidth="1"/>
    <col min="13309" max="13309" width="9.140625" style="3"/>
    <col min="13310" max="13310" width="7.140625" style="3" customWidth="1"/>
    <col min="13311" max="13311" width="7.5703125" style="3" bestFit="1" customWidth="1"/>
    <col min="13312" max="13312" width="5.28515625" style="3" customWidth="1"/>
    <col min="13313" max="13313" width="0" style="3" hidden="1" customWidth="1"/>
    <col min="13314" max="13314" width="6.7109375" style="3" customWidth="1"/>
    <col min="13315" max="13315" width="6.140625" style="3" customWidth="1"/>
    <col min="13316" max="13316" width="6.7109375" style="3" customWidth="1"/>
    <col min="13317" max="13317" width="9.28515625" style="3" customWidth="1"/>
    <col min="13318" max="13318" width="12.140625" style="3" customWidth="1"/>
    <col min="13319" max="13319" width="13.85546875" style="3" customWidth="1"/>
    <col min="13320" max="13320" width="9.140625" style="3"/>
    <col min="13321" max="13321" width="11.85546875" style="3" customWidth="1"/>
    <col min="13322" max="13322" width="14" style="3" customWidth="1"/>
    <col min="13323" max="13330" width="9.140625" style="3"/>
    <col min="13331" max="13331" width="11" style="3" customWidth="1"/>
    <col min="13332" max="13335" width="9.140625" style="3"/>
    <col min="13336" max="13341" width="10.140625" style="3" customWidth="1"/>
    <col min="13342" max="13343" width="9.140625" style="3"/>
    <col min="13344" max="13344" width="12" style="3" bestFit="1" customWidth="1"/>
    <col min="13345" max="13559" width="9.140625" style="3"/>
    <col min="13560" max="13560" width="5.28515625" style="3" customWidth="1"/>
    <col min="13561" max="13561" width="35.28515625" style="3" customWidth="1"/>
    <col min="13562" max="13562" width="9.7109375" style="3" customWidth="1"/>
    <col min="13563" max="13563" width="6.7109375" style="3" customWidth="1"/>
    <col min="13564" max="13564" width="6.28515625" style="3" customWidth="1"/>
    <col min="13565" max="13565" width="9.140625" style="3"/>
    <col min="13566" max="13566" width="7.140625" style="3" customWidth="1"/>
    <col min="13567" max="13567" width="7.5703125" style="3" bestFit="1" customWidth="1"/>
    <col min="13568" max="13568" width="5.28515625" style="3" customWidth="1"/>
    <col min="13569" max="13569" width="0" style="3" hidden="1" customWidth="1"/>
    <col min="13570" max="13570" width="6.7109375" style="3" customWidth="1"/>
    <col min="13571" max="13571" width="6.140625" style="3" customWidth="1"/>
    <col min="13572" max="13572" width="6.7109375" style="3" customWidth="1"/>
    <col min="13573" max="13573" width="9.28515625" style="3" customWidth="1"/>
    <col min="13574" max="13574" width="12.140625" style="3" customWidth="1"/>
    <col min="13575" max="13575" width="13.85546875" style="3" customWidth="1"/>
    <col min="13576" max="13576" width="9.140625" style="3"/>
    <col min="13577" max="13577" width="11.85546875" style="3" customWidth="1"/>
    <col min="13578" max="13578" width="14" style="3" customWidth="1"/>
    <col min="13579" max="13586" width="9.140625" style="3"/>
    <col min="13587" max="13587" width="11" style="3" customWidth="1"/>
    <col min="13588" max="13591" width="9.140625" style="3"/>
    <col min="13592" max="13597" width="10.140625" style="3" customWidth="1"/>
    <col min="13598" max="13599" width="9.140625" style="3"/>
    <col min="13600" max="13600" width="12" style="3" bestFit="1" customWidth="1"/>
    <col min="13601" max="13815" width="9.140625" style="3"/>
    <col min="13816" max="13816" width="5.28515625" style="3" customWidth="1"/>
    <col min="13817" max="13817" width="35.28515625" style="3" customWidth="1"/>
    <col min="13818" max="13818" width="9.7109375" style="3" customWidth="1"/>
    <col min="13819" max="13819" width="6.7109375" style="3" customWidth="1"/>
    <col min="13820" max="13820" width="6.28515625" style="3" customWidth="1"/>
    <col min="13821" max="13821" width="9.140625" style="3"/>
    <col min="13822" max="13822" width="7.140625" style="3" customWidth="1"/>
    <col min="13823" max="13823" width="7.5703125" style="3" bestFit="1" customWidth="1"/>
    <col min="13824" max="13824" width="5.28515625" style="3" customWidth="1"/>
    <col min="13825" max="13825" width="0" style="3" hidden="1" customWidth="1"/>
    <col min="13826" max="13826" width="6.7109375" style="3" customWidth="1"/>
    <col min="13827" max="13827" width="6.140625" style="3" customWidth="1"/>
    <col min="13828" max="13828" width="6.7109375" style="3" customWidth="1"/>
    <col min="13829" max="13829" width="9.28515625" style="3" customWidth="1"/>
    <col min="13830" max="13830" width="12.140625" style="3" customWidth="1"/>
    <col min="13831" max="13831" width="13.85546875" style="3" customWidth="1"/>
    <col min="13832" max="13832" width="9.140625" style="3"/>
    <col min="13833" max="13833" width="11.85546875" style="3" customWidth="1"/>
    <col min="13834" max="13834" width="14" style="3" customWidth="1"/>
    <col min="13835" max="13842" width="9.140625" style="3"/>
    <col min="13843" max="13843" width="11" style="3" customWidth="1"/>
    <col min="13844" max="13847" width="9.140625" style="3"/>
    <col min="13848" max="13853" width="10.140625" style="3" customWidth="1"/>
    <col min="13854" max="13855" width="9.140625" style="3"/>
    <col min="13856" max="13856" width="12" style="3" bestFit="1" customWidth="1"/>
    <col min="13857" max="14071" width="9.140625" style="3"/>
    <col min="14072" max="14072" width="5.28515625" style="3" customWidth="1"/>
    <col min="14073" max="14073" width="35.28515625" style="3" customWidth="1"/>
    <col min="14074" max="14074" width="9.7109375" style="3" customWidth="1"/>
    <col min="14075" max="14075" width="6.7109375" style="3" customWidth="1"/>
    <col min="14076" max="14076" width="6.28515625" style="3" customWidth="1"/>
    <col min="14077" max="14077" width="9.140625" style="3"/>
    <col min="14078" max="14078" width="7.140625" style="3" customWidth="1"/>
    <col min="14079" max="14079" width="7.5703125" style="3" bestFit="1" customWidth="1"/>
    <col min="14080" max="14080" width="5.28515625" style="3" customWidth="1"/>
    <col min="14081" max="14081" width="0" style="3" hidden="1" customWidth="1"/>
    <col min="14082" max="14082" width="6.7109375" style="3" customWidth="1"/>
    <col min="14083" max="14083" width="6.140625" style="3" customWidth="1"/>
    <col min="14084" max="14084" width="6.7109375" style="3" customWidth="1"/>
    <col min="14085" max="14085" width="9.28515625" style="3" customWidth="1"/>
    <col min="14086" max="14086" width="12.140625" style="3" customWidth="1"/>
    <col min="14087" max="14087" width="13.85546875" style="3" customWidth="1"/>
    <col min="14088" max="14088" width="9.140625" style="3"/>
    <col min="14089" max="14089" width="11.85546875" style="3" customWidth="1"/>
    <col min="14090" max="14090" width="14" style="3" customWidth="1"/>
    <col min="14091" max="14098" width="9.140625" style="3"/>
    <col min="14099" max="14099" width="11" style="3" customWidth="1"/>
    <col min="14100" max="14103" width="9.140625" style="3"/>
    <col min="14104" max="14109" width="10.140625" style="3" customWidth="1"/>
    <col min="14110" max="14111" width="9.140625" style="3"/>
    <col min="14112" max="14112" width="12" style="3" bestFit="1" customWidth="1"/>
    <col min="14113" max="14327" width="9.140625" style="3"/>
    <col min="14328" max="14328" width="5.28515625" style="3" customWidth="1"/>
    <col min="14329" max="14329" width="35.28515625" style="3" customWidth="1"/>
    <col min="14330" max="14330" width="9.7109375" style="3" customWidth="1"/>
    <col min="14331" max="14331" width="6.7109375" style="3" customWidth="1"/>
    <col min="14332" max="14332" width="6.28515625" style="3" customWidth="1"/>
    <col min="14333" max="14333" width="9.140625" style="3"/>
    <col min="14334" max="14334" width="7.140625" style="3" customWidth="1"/>
    <col min="14335" max="14335" width="7.5703125" style="3" bestFit="1" customWidth="1"/>
    <col min="14336" max="14336" width="5.28515625" style="3" customWidth="1"/>
    <col min="14337" max="14337" width="0" style="3" hidden="1" customWidth="1"/>
    <col min="14338" max="14338" width="6.7109375" style="3" customWidth="1"/>
    <col min="14339" max="14339" width="6.140625" style="3" customWidth="1"/>
    <col min="14340" max="14340" width="6.7109375" style="3" customWidth="1"/>
    <col min="14341" max="14341" width="9.28515625" style="3" customWidth="1"/>
    <col min="14342" max="14342" width="12.140625" style="3" customWidth="1"/>
    <col min="14343" max="14343" width="13.85546875" style="3" customWidth="1"/>
    <col min="14344" max="14344" width="9.140625" style="3"/>
    <col min="14345" max="14345" width="11.85546875" style="3" customWidth="1"/>
    <col min="14346" max="14346" width="14" style="3" customWidth="1"/>
    <col min="14347" max="14354" width="9.140625" style="3"/>
    <col min="14355" max="14355" width="11" style="3" customWidth="1"/>
    <col min="14356" max="14359" width="9.140625" style="3"/>
    <col min="14360" max="14365" width="10.140625" style="3" customWidth="1"/>
    <col min="14366" max="14367" width="9.140625" style="3"/>
    <col min="14368" max="14368" width="12" style="3" bestFit="1" customWidth="1"/>
    <col min="14369" max="14583" width="9.140625" style="3"/>
    <col min="14584" max="14584" width="5.28515625" style="3" customWidth="1"/>
    <col min="14585" max="14585" width="35.28515625" style="3" customWidth="1"/>
    <col min="14586" max="14586" width="9.7109375" style="3" customWidth="1"/>
    <col min="14587" max="14587" width="6.7109375" style="3" customWidth="1"/>
    <col min="14588" max="14588" width="6.28515625" style="3" customWidth="1"/>
    <col min="14589" max="14589" width="9.140625" style="3"/>
    <col min="14590" max="14590" width="7.140625" style="3" customWidth="1"/>
    <col min="14591" max="14591" width="7.5703125" style="3" bestFit="1" customWidth="1"/>
    <col min="14592" max="14592" width="5.28515625" style="3" customWidth="1"/>
    <col min="14593" max="14593" width="0" style="3" hidden="1" customWidth="1"/>
    <col min="14594" max="14594" width="6.7109375" style="3" customWidth="1"/>
    <col min="14595" max="14595" width="6.140625" style="3" customWidth="1"/>
    <col min="14596" max="14596" width="6.7109375" style="3" customWidth="1"/>
    <col min="14597" max="14597" width="9.28515625" style="3" customWidth="1"/>
    <col min="14598" max="14598" width="12.140625" style="3" customWidth="1"/>
    <col min="14599" max="14599" width="13.85546875" style="3" customWidth="1"/>
    <col min="14600" max="14600" width="9.140625" style="3"/>
    <col min="14601" max="14601" width="11.85546875" style="3" customWidth="1"/>
    <col min="14602" max="14602" width="14" style="3" customWidth="1"/>
    <col min="14603" max="14610" width="9.140625" style="3"/>
    <col min="14611" max="14611" width="11" style="3" customWidth="1"/>
    <col min="14612" max="14615" width="9.140625" style="3"/>
    <col min="14616" max="14621" width="10.140625" style="3" customWidth="1"/>
    <col min="14622" max="14623" width="9.140625" style="3"/>
    <col min="14624" max="14624" width="12" style="3" bestFit="1" customWidth="1"/>
    <col min="14625" max="14839" width="9.140625" style="3"/>
    <col min="14840" max="14840" width="5.28515625" style="3" customWidth="1"/>
    <col min="14841" max="14841" width="35.28515625" style="3" customWidth="1"/>
    <col min="14842" max="14842" width="9.7109375" style="3" customWidth="1"/>
    <col min="14843" max="14843" width="6.7109375" style="3" customWidth="1"/>
    <col min="14844" max="14844" width="6.28515625" style="3" customWidth="1"/>
    <col min="14845" max="14845" width="9.140625" style="3"/>
    <col min="14846" max="14846" width="7.140625" style="3" customWidth="1"/>
    <col min="14847" max="14847" width="7.5703125" style="3" bestFit="1" customWidth="1"/>
    <col min="14848" max="14848" width="5.28515625" style="3" customWidth="1"/>
    <col min="14849" max="14849" width="0" style="3" hidden="1" customWidth="1"/>
    <col min="14850" max="14850" width="6.7109375" style="3" customWidth="1"/>
    <col min="14851" max="14851" width="6.140625" style="3" customWidth="1"/>
    <col min="14852" max="14852" width="6.7109375" style="3" customWidth="1"/>
    <col min="14853" max="14853" width="9.28515625" style="3" customWidth="1"/>
    <col min="14854" max="14854" width="12.140625" style="3" customWidth="1"/>
    <col min="14855" max="14855" width="13.85546875" style="3" customWidth="1"/>
    <col min="14856" max="14856" width="9.140625" style="3"/>
    <col min="14857" max="14857" width="11.85546875" style="3" customWidth="1"/>
    <col min="14858" max="14858" width="14" style="3" customWidth="1"/>
    <col min="14859" max="14866" width="9.140625" style="3"/>
    <col min="14867" max="14867" width="11" style="3" customWidth="1"/>
    <col min="14868" max="14871" width="9.140625" style="3"/>
    <col min="14872" max="14877" width="10.140625" style="3" customWidth="1"/>
    <col min="14878" max="14879" width="9.140625" style="3"/>
    <col min="14880" max="14880" width="12" style="3" bestFit="1" customWidth="1"/>
    <col min="14881" max="15095" width="9.140625" style="3"/>
    <col min="15096" max="15096" width="5.28515625" style="3" customWidth="1"/>
    <col min="15097" max="15097" width="35.28515625" style="3" customWidth="1"/>
    <col min="15098" max="15098" width="9.7109375" style="3" customWidth="1"/>
    <col min="15099" max="15099" width="6.7109375" style="3" customWidth="1"/>
    <col min="15100" max="15100" width="6.28515625" style="3" customWidth="1"/>
    <col min="15101" max="15101" width="9.140625" style="3"/>
    <col min="15102" max="15102" width="7.140625" style="3" customWidth="1"/>
    <col min="15103" max="15103" width="7.5703125" style="3" bestFit="1" customWidth="1"/>
    <col min="15104" max="15104" width="5.28515625" style="3" customWidth="1"/>
    <col min="15105" max="15105" width="0" style="3" hidden="1" customWidth="1"/>
    <col min="15106" max="15106" width="6.7109375" style="3" customWidth="1"/>
    <col min="15107" max="15107" width="6.140625" style="3" customWidth="1"/>
    <col min="15108" max="15108" width="6.7109375" style="3" customWidth="1"/>
    <col min="15109" max="15109" width="9.28515625" style="3" customWidth="1"/>
    <col min="15110" max="15110" width="12.140625" style="3" customWidth="1"/>
    <col min="15111" max="15111" width="13.85546875" style="3" customWidth="1"/>
    <col min="15112" max="15112" width="9.140625" style="3"/>
    <col min="15113" max="15113" width="11.85546875" style="3" customWidth="1"/>
    <col min="15114" max="15114" width="14" style="3" customWidth="1"/>
    <col min="15115" max="15122" width="9.140625" style="3"/>
    <col min="15123" max="15123" width="11" style="3" customWidth="1"/>
    <col min="15124" max="15127" width="9.140625" style="3"/>
    <col min="15128" max="15133" width="10.140625" style="3" customWidth="1"/>
    <col min="15134" max="15135" width="9.140625" style="3"/>
    <col min="15136" max="15136" width="12" style="3" bestFit="1" customWidth="1"/>
    <col min="15137" max="15351" width="9.140625" style="3"/>
    <col min="15352" max="15352" width="5.28515625" style="3" customWidth="1"/>
    <col min="15353" max="15353" width="35.28515625" style="3" customWidth="1"/>
    <col min="15354" max="15354" width="9.7109375" style="3" customWidth="1"/>
    <col min="15355" max="15355" width="6.7109375" style="3" customWidth="1"/>
    <col min="15356" max="15356" width="6.28515625" style="3" customWidth="1"/>
    <col min="15357" max="15357" width="9.140625" style="3"/>
    <col min="15358" max="15358" width="7.140625" style="3" customWidth="1"/>
    <col min="15359" max="15359" width="7.5703125" style="3" bestFit="1" customWidth="1"/>
    <col min="15360" max="15360" width="5.28515625" style="3" customWidth="1"/>
    <col min="15361" max="15361" width="0" style="3" hidden="1" customWidth="1"/>
    <col min="15362" max="15362" width="6.7109375" style="3" customWidth="1"/>
    <col min="15363" max="15363" width="6.140625" style="3" customWidth="1"/>
    <col min="15364" max="15364" width="6.7109375" style="3" customWidth="1"/>
    <col min="15365" max="15365" width="9.28515625" style="3" customWidth="1"/>
    <col min="15366" max="15366" width="12.140625" style="3" customWidth="1"/>
    <col min="15367" max="15367" width="13.85546875" style="3" customWidth="1"/>
    <col min="15368" max="15368" width="9.140625" style="3"/>
    <col min="15369" max="15369" width="11.85546875" style="3" customWidth="1"/>
    <col min="15370" max="15370" width="14" style="3" customWidth="1"/>
    <col min="15371" max="15378" width="9.140625" style="3"/>
    <col min="15379" max="15379" width="11" style="3" customWidth="1"/>
    <col min="15380" max="15383" width="9.140625" style="3"/>
    <col min="15384" max="15389" width="10.140625" style="3" customWidth="1"/>
    <col min="15390" max="15391" width="9.140625" style="3"/>
    <col min="15392" max="15392" width="12" style="3" bestFit="1" customWidth="1"/>
    <col min="15393" max="15607" width="9.140625" style="3"/>
    <col min="15608" max="15608" width="5.28515625" style="3" customWidth="1"/>
    <col min="15609" max="15609" width="35.28515625" style="3" customWidth="1"/>
    <col min="15610" max="15610" width="9.7109375" style="3" customWidth="1"/>
    <col min="15611" max="15611" width="6.7109375" style="3" customWidth="1"/>
    <col min="15612" max="15612" width="6.28515625" style="3" customWidth="1"/>
    <col min="15613" max="15613" width="9.140625" style="3"/>
    <col min="15614" max="15614" width="7.140625" style="3" customWidth="1"/>
    <col min="15615" max="15615" width="7.5703125" style="3" bestFit="1" customWidth="1"/>
    <col min="15616" max="15616" width="5.28515625" style="3" customWidth="1"/>
    <col min="15617" max="15617" width="0" style="3" hidden="1" customWidth="1"/>
    <col min="15618" max="15618" width="6.7109375" style="3" customWidth="1"/>
    <col min="15619" max="15619" width="6.140625" style="3" customWidth="1"/>
    <col min="15620" max="15620" width="6.7109375" style="3" customWidth="1"/>
    <col min="15621" max="15621" width="9.28515625" style="3" customWidth="1"/>
    <col min="15622" max="15622" width="12.140625" style="3" customWidth="1"/>
    <col min="15623" max="15623" width="13.85546875" style="3" customWidth="1"/>
    <col min="15624" max="15624" width="9.140625" style="3"/>
    <col min="15625" max="15625" width="11.85546875" style="3" customWidth="1"/>
    <col min="15626" max="15626" width="14" style="3" customWidth="1"/>
    <col min="15627" max="15634" width="9.140625" style="3"/>
    <col min="15635" max="15635" width="11" style="3" customWidth="1"/>
    <col min="15636" max="15639" width="9.140625" style="3"/>
    <col min="15640" max="15645" width="10.140625" style="3" customWidth="1"/>
    <col min="15646" max="15647" width="9.140625" style="3"/>
    <col min="15648" max="15648" width="12" style="3" bestFit="1" customWidth="1"/>
    <col min="15649" max="15863" width="9.140625" style="3"/>
    <col min="15864" max="15864" width="5.28515625" style="3" customWidth="1"/>
    <col min="15865" max="15865" width="35.28515625" style="3" customWidth="1"/>
    <col min="15866" max="15866" width="9.7109375" style="3" customWidth="1"/>
    <col min="15867" max="15867" width="6.7109375" style="3" customWidth="1"/>
    <col min="15868" max="15868" width="6.28515625" style="3" customWidth="1"/>
    <col min="15869" max="15869" width="9.140625" style="3"/>
    <col min="15870" max="15870" width="7.140625" style="3" customWidth="1"/>
    <col min="15871" max="15871" width="7.5703125" style="3" bestFit="1" customWidth="1"/>
    <col min="15872" max="15872" width="5.28515625" style="3" customWidth="1"/>
    <col min="15873" max="15873" width="0" style="3" hidden="1" customWidth="1"/>
    <col min="15874" max="15874" width="6.7109375" style="3" customWidth="1"/>
    <col min="15875" max="15875" width="6.140625" style="3" customWidth="1"/>
    <col min="15876" max="15876" width="6.7109375" style="3" customWidth="1"/>
    <col min="15877" max="15877" width="9.28515625" style="3" customWidth="1"/>
    <col min="15878" max="15878" width="12.140625" style="3" customWidth="1"/>
    <col min="15879" max="15879" width="13.85546875" style="3" customWidth="1"/>
    <col min="15880" max="15880" width="9.140625" style="3"/>
    <col min="15881" max="15881" width="11.85546875" style="3" customWidth="1"/>
    <col min="15882" max="15882" width="14" style="3" customWidth="1"/>
    <col min="15883" max="15890" width="9.140625" style="3"/>
    <col min="15891" max="15891" width="11" style="3" customWidth="1"/>
    <col min="15892" max="15895" width="9.140625" style="3"/>
    <col min="15896" max="15901" width="10.140625" style="3" customWidth="1"/>
    <col min="15902" max="15903" width="9.140625" style="3"/>
    <col min="15904" max="15904" width="12" style="3" bestFit="1" customWidth="1"/>
    <col min="15905" max="16119" width="9.140625" style="3"/>
    <col min="16120" max="16120" width="5.28515625" style="3" customWidth="1"/>
    <col min="16121" max="16121" width="35.28515625" style="3" customWidth="1"/>
    <col min="16122" max="16122" width="9.7109375" style="3" customWidth="1"/>
    <col min="16123" max="16123" width="6.7109375" style="3" customWidth="1"/>
    <col min="16124" max="16124" width="6.28515625" style="3" customWidth="1"/>
    <col min="16125" max="16125" width="9.140625" style="3"/>
    <col min="16126" max="16126" width="7.140625" style="3" customWidth="1"/>
    <col min="16127" max="16127" width="7.5703125" style="3" bestFit="1" customWidth="1"/>
    <col min="16128" max="16128" width="5.28515625" style="3" customWidth="1"/>
    <col min="16129" max="16129" width="0" style="3" hidden="1" customWidth="1"/>
    <col min="16130" max="16130" width="6.7109375" style="3" customWidth="1"/>
    <col min="16131" max="16131" width="6.140625" style="3" customWidth="1"/>
    <col min="16132" max="16132" width="6.7109375" style="3" customWidth="1"/>
    <col min="16133" max="16133" width="9.28515625" style="3" customWidth="1"/>
    <col min="16134" max="16134" width="12.140625" style="3" customWidth="1"/>
    <col min="16135" max="16135" width="13.85546875" style="3" customWidth="1"/>
    <col min="16136" max="16136" width="9.140625" style="3"/>
    <col min="16137" max="16137" width="11.85546875" style="3" customWidth="1"/>
    <col min="16138" max="16138" width="14" style="3" customWidth="1"/>
    <col min="16139" max="16146" width="9.140625" style="3"/>
    <col min="16147" max="16147" width="11" style="3" customWidth="1"/>
    <col min="16148" max="16151" width="9.140625" style="3"/>
    <col min="16152" max="16157" width="10.140625" style="3" customWidth="1"/>
    <col min="16158" max="16159" width="9.140625" style="3"/>
    <col min="16160" max="16160" width="12" style="3" bestFit="1" customWidth="1"/>
    <col min="16161" max="16384" width="9.140625" style="3"/>
  </cols>
  <sheetData>
    <row r="1" spans="1:32" ht="12.75" hidden="1" customHeight="1" x14ac:dyDescent="0.2">
      <c r="A1" s="1" t="s">
        <v>0</v>
      </c>
      <c r="B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32" ht="12.75" customHeight="1" x14ac:dyDescent="0.2">
      <c r="A2" s="1"/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32" ht="12.75" customHeight="1" x14ac:dyDescent="0.2">
      <c r="A3" s="1"/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32" ht="12.75" customHeight="1" x14ac:dyDescent="0.2">
      <c r="A4" s="1"/>
      <c r="B4" s="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32" x14ac:dyDescent="0.2">
      <c r="A5" s="17" t="s">
        <v>42</v>
      </c>
      <c r="B5" s="8"/>
      <c r="C5" s="9"/>
      <c r="D5" s="9"/>
      <c r="E5" s="18" t="s">
        <v>43</v>
      </c>
      <c r="F5" s="10"/>
      <c r="G5" s="19"/>
      <c r="H5" s="19"/>
      <c r="I5" s="9"/>
      <c r="J5" s="10"/>
      <c r="K5" s="10"/>
      <c r="L5" s="9"/>
      <c r="M5" s="10"/>
      <c r="N5" s="10"/>
      <c r="O5" s="10"/>
      <c r="P5" s="10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x14ac:dyDescent="0.2">
      <c r="A6" s="11" t="s">
        <v>40</v>
      </c>
      <c r="B6" s="12"/>
      <c r="C6" s="9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x14ac:dyDescent="0.2">
      <c r="A7" s="14"/>
      <c r="B7" s="78" t="s">
        <v>1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10"/>
      <c r="P7" s="10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x14ac:dyDescent="0.2">
      <c r="A8" s="15"/>
      <c r="B8" s="78" t="s">
        <v>37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10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x14ac:dyDescent="0.2">
      <c r="A9" s="15"/>
      <c r="B9" s="78" t="s">
        <v>39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10"/>
      <c r="P9" s="10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2.75" thickBot="1" x14ac:dyDescent="0.25">
      <c r="A10" s="20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5" customFormat="1" ht="15.75" customHeight="1" thickBot="1" x14ac:dyDescent="0.25">
      <c r="A11" s="79" t="s">
        <v>2</v>
      </c>
      <c r="B11" s="74" t="s">
        <v>3</v>
      </c>
      <c r="C11" s="74" t="s">
        <v>4</v>
      </c>
      <c r="D11" s="74" t="s">
        <v>5</v>
      </c>
      <c r="E11" s="74" t="s">
        <v>6</v>
      </c>
      <c r="F11" s="74" t="s">
        <v>7</v>
      </c>
      <c r="G11" s="74" t="s">
        <v>8</v>
      </c>
      <c r="H11" s="69" t="s">
        <v>9</v>
      </c>
      <c r="I11" s="69" t="s">
        <v>10</v>
      </c>
      <c r="J11" s="72" t="s">
        <v>11</v>
      </c>
      <c r="K11" s="69" t="s">
        <v>12</v>
      </c>
      <c r="L11" s="74" t="s">
        <v>13</v>
      </c>
      <c r="M11" s="75" t="s">
        <v>14</v>
      </c>
      <c r="N11" s="55" t="s">
        <v>15</v>
      </c>
      <c r="O11" s="56"/>
      <c r="P11" s="57"/>
      <c r="Q11" s="58" t="s">
        <v>16</v>
      </c>
      <c r="R11" s="59"/>
      <c r="S11" s="59"/>
      <c r="T11" s="60" t="s">
        <v>17</v>
      </c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1" t="s">
        <v>18</v>
      </c>
    </row>
    <row r="12" spans="1:32" s="5" customFormat="1" ht="15.75" customHeight="1" thickBot="1" x14ac:dyDescent="0.25">
      <c r="A12" s="80"/>
      <c r="B12" s="82"/>
      <c r="C12" s="82"/>
      <c r="D12" s="82"/>
      <c r="E12" s="82"/>
      <c r="F12" s="82"/>
      <c r="G12" s="82"/>
      <c r="H12" s="70"/>
      <c r="I12" s="70"/>
      <c r="J12" s="73"/>
      <c r="K12" s="70"/>
      <c r="L12" s="70"/>
      <c r="M12" s="76"/>
      <c r="N12" s="63" t="s">
        <v>19</v>
      </c>
      <c r="O12" s="65" t="s">
        <v>20</v>
      </c>
      <c r="P12" s="67" t="s">
        <v>21</v>
      </c>
      <c r="Q12" s="63" t="s">
        <v>19</v>
      </c>
      <c r="R12" s="65" t="s">
        <v>20</v>
      </c>
      <c r="S12" s="67" t="s">
        <v>21</v>
      </c>
      <c r="T12" s="54" t="s">
        <v>22</v>
      </c>
      <c r="U12" s="50" t="s">
        <v>23</v>
      </c>
      <c r="V12" s="50" t="s">
        <v>24</v>
      </c>
      <c r="W12" s="50"/>
      <c r="X12" s="50"/>
      <c r="Y12" s="50"/>
      <c r="Z12" s="50" t="s">
        <v>25</v>
      </c>
      <c r="AA12" s="50" t="s">
        <v>26</v>
      </c>
      <c r="AB12" s="50" t="s">
        <v>27</v>
      </c>
      <c r="AC12" s="50" t="s">
        <v>28</v>
      </c>
      <c r="AD12" s="50" t="s">
        <v>29</v>
      </c>
      <c r="AE12" s="52" t="s">
        <v>30</v>
      </c>
      <c r="AF12" s="62"/>
    </row>
    <row r="13" spans="1:32" s="5" customFormat="1" ht="26.25" customHeight="1" thickBot="1" x14ac:dyDescent="0.25">
      <c r="A13" s="81"/>
      <c r="B13" s="83"/>
      <c r="C13" s="83"/>
      <c r="D13" s="83"/>
      <c r="E13" s="83"/>
      <c r="F13" s="83"/>
      <c r="G13" s="83"/>
      <c r="H13" s="71"/>
      <c r="I13" s="71"/>
      <c r="J13" s="22"/>
      <c r="K13" s="71"/>
      <c r="L13" s="71"/>
      <c r="M13" s="77"/>
      <c r="N13" s="64"/>
      <c r="O13" s="66"/>
      <c r="P13" s="68"/>
      <c r="Q13" s="64"/>
      <c r="R13" s="66"/>
      <c r="S13" s="68"/>
      <c r="T13" s="51"/>
      <c r="U13" s="51"/>
      <c r="V13" s="23" t="s">
        <v>31</v>
      </c>
      <c r="W13" s="23" t="s">
        <v>32</v>
      </c>
      <c r="X13" s="23" t="s">
        <v>33</v>
      </c>
      <c r="Y13" s="23" t="s">
        <v>34</v>
      </c>
      <c r="Z13" s="51"/>
      <c r="AA13" s="51"/>
      <c r="AB13" s="51"/>
      <c r="AC13" s="51"/>
      <c r="AD13" s="51"/>
      <c r="AE13" s="53"/>
      <c r="AF13" s="62"/>
    </row>
    <row r="14" spans="1:32" s="6" customFormat="1" ht="12.75" thickBot="1" x14ac:dyDescent="0.25">
      <c r="A14" s="24">
        <v>1</v>
      </c>
      <c r="B14" s="25">
        <v>2</v>
      </c>
      <c r="C14" s="25">
        <v>3</v>
      </c>
      <c r="D14" s="25">
        <v>4</v>
      </c>
      <c r="E14" s="25">
        <v>5</v>
      </c>
      <c r="F14" s="25">
        <v>6</v>
      </c>
      <c r="G14" s="25">
        <v>7</v>
      </c>
      <c r="H14" s="25">
        <v>8</v>
      </c>
      <c r="I14" s="25">
        <v>9</v>
      </c>
      <c r="J14" s="25"/>
      <c r="K14" s="25">
        <v>10</v>
      </c>
      <c r="L14" s="25">
        <v>11</v>
      </c>
      <c r="M14" s="25">
        <v>12</v>
      </c>
      <c r="N14" s="26">
        <v>13</v>
      </c>
      <c r="O14" s="25">
        <v>14</v>
      </c>
      <c r="P14" s="26">
        <v>15</v>
      </c>
      <c r="Q14" s="25">
        <v>16</v>
      </c>
      <c r="R14" s="26">
        <v>17</v>
      </c>
      <c r="S14" s="25">
        <v>18</v>
      </c>
      <c r="T14" s="26">
        <v>19</v>
      </c>
      <c r="U14" s="25">
        <v>20</v>
      </c>
      <c r="V14" s="26">
        <v>21</v>
      </c>
      <c r="W14" s="25">
        <v>22</v>
      </c>
      <c r="X14" s="26">
        <v>23</v>
      </c>
      <c r="Y14" s="25">
        <v>24</v>
      </c>
      <c r="Z14" s="26">
        <v>25</v>
      </c>
      <c r="AA14" s="25">
        <v>26</v>
      </c>
      <c r="AB14" s="26">
        <v>27</v>
      </c>
      <c r="AC14" s="25">
        <v>28</v>
      </c>
      <c r="AD14" s="25">
        <v>29</v>
      </c>
      <c r="AE14" s="27">
        <v>30</v>
      </c>
      <c r="AF14" s="28">
        <v>31</v>
      </c>
    </row>
    <row r="15" spans="1:32" s="5" customFormat="1" x14ac:dyDescent="0.2">
      <c r="A15" s="29">
        <v>1</v>
      </c>
      <c r="B15" s="30" t="s">
        <v>44</v>
      </c>
      <c r="C15" s="31">
        <v>1</v>
      </c>
      <c r="D15" s="31" t="s">
        <v>45</v>
      </c>
      <c r="E15" s="31" t="s">
        <v>46</v>
      </c>
      <c r="F15" s="31" t="s">
        <v>47</v>
      </c>
      <c r="G15" s="31" t="s">
        <v>48</v>
      </c>
      <c r="H15" s="32" t="s">
        <v>49</v>
      </c>
      <c r="I15" s="33">
        <v>6.05</v>
      </c>
      <c r="J15" s="34">
        <v>17697</v>
      </c>
      <c r="K15" s="34">
        <f>I15*J15</f>
        <v>107066.84999999999</v>
      </c>
      <c r="L15" s="35">
        <v>1.75</v>
      </c>
      <c r="M15" s="34">
        <f>K15*L15</f>
        <v>187366.98749999999</v>
      </c>
      <c r="N15" s="34">
        <f>ROUND(C15*M15,0)</f>
        <v>187367</v>
      </c>
      <c r="O15" s="36">
        <f>IF(L15&gt;0,ROUND(N15/L15,0),"")</f>
        <v>107067</v>
      </c>
      <c r="P15" s="36">
        <f>IF(L15&lt;&gt;1,N15-O15,"")</f>
        <v>80300</v>
      </c>
      <c r="Q15" s="36">
        <f t="shared" ref="Q15:Q53" si="0">ROUND(M15*C15*0.1, 0)</f>
        <v>18737</v>
      </c>
      <c r="R15" s="36">
        <f>IF(Q15&gt;0,ROUND(Q15/L15,0),"")</f>
        <v>10707</v>
      </c>
      <c r="S15" s="36">
        <f>IF(R15&lt;&gt;Q15,Q15-R15,"")</f>
        <v>8030</v>
      </c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>
        <f t="array" ref="AF15">SUM(ROUND(N15,0),ROUND(Q15,0),ROUND(T15:AE15,0))</f>
        <v>206104</v>
      </c>
    </row>
    <row r="16" spans="1:32" s="5" customFormat="1" x14ac:dyDescent="0.2">
      <c r="A16" s="29">
        <v>2</v>
      </c>
      <c r="B16" s="30" t="s">
        <v>50</v>
      </c>
      <c r="C16" s="31">
        <v>1</v>
      </c>
      <c r="D16" s="31" t="s">
        <v>45</v>
      </c>
      <c r="E16" s="31" t="s">
        <v>46</v>
      </c>
      <c r="F16" s="31" t="s">
        <v>51</v>
      </c>
      <c r="G16" s="31" t="s">
        <v>48</v>
      </c>
      <c r="H16" s="32" t="s">
        <v>52</v>
      </c>
      <c r="I16" s="33">
        <v>5.43</v>
      </c>
      <c r="J16" s="34">
        <v>17697</v>
      </c>
      <c r="K16" s="34">
        <f t="shared" ref="K16:K53" si="1">I16*J16</f>
        <v>96094.709999999992</v>
      </c>
      <c r="L16" s="35">
        <v>1.75</v>
      </c>
      <c r="M16" s="34">
        <f t="shared" ref="M16:M53" si="2">K16*L16</f>
        <v>168165.74249999999</v>
      </c>
      <c r="N16" s="34">
        <f t="shared" ref="N16:N53" si="3">ROUND(C16*M16,0)</f>
        <v>168166</v>
      </c>
      <c r="O16" s="36">
        <f t="shared" ref="O16:O53" si="4">IF(L16&gt;0,ROUND(N16/L16,0),"")</f>
        <v>96095</v>
      </c>
      <c r="P16" s="36">
        <f t="shared" ref="P16:P53" si="5">IF(L16&lt;&gt;1,N16-O16,"")</f>
        <v>72071</v>
      </c>
      <c r="Q16" s="36">
        <f t="shared" si="0"/>
        <v>16817</v>
      </c>
      <c r="R16" s="36">
        <f t="shared" ref="R16:R53" si="6">IF(Q16&gt;0,ROUND(Q16/L16,0),"")</f>
        <v>9610</v>
      </c>
      <c r="S16" s="36">
        <f t="shared" ref="S16:S53" si="7">IF(R16&lt;&gt;Q16,Q16-R16,"")</f>
        <v>7207</v>
      </c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7">
        <f t="array" ref="AF16">SUM(ROUND(N16,0),ROUND(Q16,0),ROUND(T16:AE16,0))</f>
        <v>184983</v>
      </c>
    </row>
    <row r="17" spans="1:32" s="5" customFormat="1" x14ac:dyDescent="0.2">
      <c r="A17" s="29">
        <v>3</v>
      </c>
      <c r="B17" s="30" t="s">
        <v>50</v>
      </c>
      <c r="C17" s="31">
        <v>1</v>
      </c>
      <c r="D17" s="31" t="s">
        <v>45</v>
      </c>
      <c r="E17" s="31" t="s">
        <v>46</v>
      </c>
      <c r="F17" s="31" t="s">
        <v>53</v>
      </c>
      <c r="G17" s="31" t="s">
        <v>48</v>
      </c>
      <c r="H17" s="32" t="s">
        <v>52</v>
      </c>
      <c r="I17" s="33">
        <v>5.91</v>
      </c>
      <c r="J17" s="34">
        <v>17697</v>
      </c>
      <c r="K17" s="34">
        <f t="shared" si="1"/>
        <v>104589.27</v>
      </c>
      <c r="L17" s="35">
        <v>1.75</v>
      </c>
      <c r="M17" s="34">
        <f t="shared" si="2"/>
        <v>183031.2225</v>
      </c>
      <c r="N17" s="34">
        <f t="shared" si="3"/>
        <v>183031</v>
      </c>
      <c r="O17" s="36">
        <f t="shared" si="4"/>
        <v>104589</v>
      </c>
      <c r="P17" s="36">
        <f t="shared" si="5"/>
        <v>78442</v>
      </c>
      <c r="Q17" s="36">
        <f t="shared" si="0"/>
        <v>18303</v>
      </c>
      <c r="R17" s="36">
        <f t="shared" si="6"/>
        <v>10459</v>
      </c>
      <c r="S17" s="36">
        <f t="shared" si="7"/>
        <v>7844</v>
      </c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>
        <f t="array" ref="AF17">SUM(ROUND(N17,0),ROUND(Q17,0),ROUND(T17:AE17,0))</f>
        <v>201334</v>
      </c>
    </row>
    <row r="18" spans="1:32" s="5" customFormat="1" x14ac:dyDescent="0.2">
      <c r="A18" s="29">
        <v>4</v>
      </c>
      <c r="B18" s="30" t="s">
        <v>54</v>
      </c>
      <c r="C18" s="31">
        <v>1</v>
      </c>
      <c r="D18" s="31" t="s">
        <v>45</v>
      </c>
      <c r="E18" s="31" t="s">
        <v>46</v>
      </c>
      <c r="F18" s="31" t="s">
        <v>55</v>
      </c>
      <c r="G18" s="31" t="s">
        <v>48</v>
      </c>
      <c r="H18" s="32" t="s">
        <v>52</v>
      </c>
      <c r="I18" s="33">
        <v>5.91</v>
      </c>
      <c r="J18" s="34">
        <v>17697</v>
      </c>
      <c r="K18" s="34">
        <f t="shared" si="1"/>
        <v>104589.27</v>
      </c>
      <c r="L18" s="35">
        <v>1.75</v>
      </c>
      <c r="M18" s="34">
        <f t="shared" si="2"/>
        <v>183031.2225</v>
      </c>
      <c r="N18" s="34">
        <f t="shared" si="3"/>
        <v>183031</v>
      </c>
      <c r="O18" s="36">
        <f t="shared" si="4"/>
        <v>104589</v>
      </c>
      <c r="P18" s="36">
        <f t="shared" si="5"/>
        <v>78442</v>
      </c>
      <c r="Q18" s="36">
        <f t="shared" si="0"/>
        <v>18303</v>
      </c>
      <c r="R18" s="36">
        <f t="shared" si="6"/>
        <v>10459</v>
      </c>
      <c r="S18" s="36">
        <f t="shared" si="7"/>
        <v>7844</v>
      </c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7">
        <f t="array" ref="AF18">SUM(ROUND(N18,0),ROUND(Q18,0),ROUND(T18:AE18,0))</f>
        <v>201334</v>
      </c>
    </row>
    <row r="19" spans="1:32" s="5" customFormat="1" x14ac:dyDescent="0.2">
      <c r="A19" s="29">
        <v>5</v>
      </c>
      <c r="B19" s="30" t="s">
        <v>54</v>
      </c>
      <c r="C19" s="31">
        <v>1</v>
      </c>
      <c r="D19" s="31" t="s">
        <v>45</v>
      </c>
      <c r="E19" s="31" t="s">
        <v>46</v>
      </c>
      <c r="F19" s="31" t="s">
        <v>56</v>
      </c>
      <c r="G19" s="31" t="s">
        <v>48</v>
      </c>
      <c r="H19" s="32" t="s">
        <v>52</v>
      </c>
      <c r="I19" s="33">
        <v>5.15</v>
      </c>
      <c r="J19" s="34">
        <v>17697</v>
      </c>
      <c r="K19" s="34">
        <f t="shared" si="1"/>
        <v>91139.55</v>
      </c>
      <c r="L19" s="35">
        <v>1.75</v>
      </c>
      <c r="M19" s="34">
        <f t="shared" si="2"/>
        <v>159494.21249999999</v>
      </c>
      <c r="N19" s="34">
        <f t="shared" si="3"/>
        <v>159494</v>
      </c>
      <c r="O19" s="36">
        <f t="shared" si="4"/>
        <v>91139</v>
      </c>
      <c r="P19" s="36">
        <f t="shared" si="5"/>
        <v>68355</v>
      </c>
      <c r="Q19" s="36">
        <f t="shared" si="0"/>
        <v>15949</v>
      </c>
      <c r="R19" s="36">
        <f t="shared" si="6"/>
        <v>9114</v>
      </c>
      <c r="S19" s="36">
        <f t="shared" si="7"/>
        <v>6835</v>
      </c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>
        <f t="array" ref="AF19">SUM(ROUND(N19,0),ROUND(Q19,0),ROUND(T19:AE19,0))</f>
        <v>175443</v>
      </c>
    </row>
    <row r="20" spans="1:32" s="5" customFormat="1" x14ac:dyDescent="0.2">
      <c r="A20" s="29">
        <v>6</v>
      </c>
      <c r="B20" s="30" t="s">
        <v>57</v>
      </c>
      <c r="C20" s="31">
        <v>1</v>
      </c>
      <c r="D20" s="31" t="s">
        <v>45</v>
      </c>
      <c r="E20" s="31">
        <v>2</v>
      </c>
      <c r="F20" s="31" t="s">
        <v>56</v>
      </c>
      <c r="G20" s="31" t="s">
        <v>58</v>
      </c>
      <c r="H20" s="32" t="s">
        <v>49</v>
      </c>
      <c r="I20" s="33">
        <v>4.07</v>
      </c>
      <c r="J20" s="34">
        <v>17697</v>
      </c>
      <c r="K20" s="34">
        <f t="shared" si="1"/>
        <v>72026.790000000008</v>
      </c>
      <c r="L20" s="35">
        <v>1.75</v>
      </c>
      <c r="M20" s="34">
        <f t="shared" si="2"/>
        <v>126046.88250000001</v>
      </c>
      <c r="N20" s="34">
        <f t="shared" si="3"/>
        <v>126047</v>
      </c>
      <c r="O20" s="36">
        <f t="shared" si="4"/>
        <v>72027</v>
      </c>
      <c r="P20" s="36">
        <f t="shared" si="5"/>
        <v>54020</v>
      </c>
      <c r="Q20" s="36">
        <f t="shared" si="0"/>
        <v>12605</v>
      </c>
      <c r="R20" s="36">
        <f t="shared" si="6"/>
        <v>7203</v>
      </c>
      <c r="S20" s="36">
        <f t="shared" si="7"/>
        <v>5402</v>
      </c>
      <c r="T20" s="36"/>
      <c r="U20" s="36"/>
      <c r="V20" s="36"/>
      <c r="W20" s="36"/>
      <c r="X20" s="36"/>
      <c r="Y20" s="36">
        <f>37814.0648</f>
        <v>37814.0648</v>
      </c>
      <c r="Z20" s="36"/>
      <c r="AA20" s="36"/>
      <c r="AB20" s="36"/>
      <c r="AC20" s="36"/>
      <c r="AD20" s="36"/>
      <c r="AE20" s="36"/>
      <c r="AF20" s="37">
        <f t="array" ref="AF20">SUM(ROUND(N20,0),ROUND(Q20,0),ROUND(T20:AE20,0))</f>
        <v>176466</v>
      </c>
    </row>
    <row r="21" spans="1:32" s="5" customFormat="1" x14ac:dyDescent="0.2">
      <c r="A21" s="29">
        <v>7</v>
      </c>
      <c r="B21" s="30" t="s">
        <v>59</v>
      </c>
      <c r="C21" s="31">
        <v>1.5</v>
      </c>
      <c r="D21" s="31" t="s">
        <v>45</v>
      </c>
      <c r="E21" s="31">
        <v>2</v>
      </c>
      <c r="F21" s="31" t="s">
        <v>60</v>
      </c>
      <c r="G21" s="31" t="s">
        <v>61</v>
      </c>
      <c r="H21" s="32" t="s">
        <v>49</v>
      </c>
      <c r="I21" s="33">
        <v>4.66</v>
      </c>
      <c r="J21" s="34">
        <v>17697</v>
      </c>
      <c r="K21" s="34">
        <f t="shared" si="1"/>
        <v>82468.02</v>
      </c>
      <c r="L21" s="35">
        <v>1.75</v>
      </c>
      <c r="M21" s="34">
        <f t="shared" si="2"/>
        <v>144319.035</v>
      </c>
      <c r="N21" s="34">
        <f t="shared" si="3"/>
        <v>216479</v>
      </c>
      <c r="O21" s="36">
        <f t="shared" si="4"/>
        <v>123702</v>
      </c>
      <c r="P21" s="36">
        <f t="shared" si="5"/>
        <v>92777</v>
      </c>
      <c r="Q21" s="36">
        <f t="shared" si="0"/>
        <v>21648</v>
      </c>
      <c r="R21" s="36">
        <f t="shared" si="6"/>
        <v>12370</v>
      </c>
      <c r="S21" s="36">
        <f t="shared" si="7"/>
        <v>9278</v>
      </c>
      <c r="T21" s="36"/>
      <c r="U21" s="36"/>
      <c r="V21" s="36"/>
      <c r="W21" s="36"/>
      <c r="X21" s="36"/>
      <c r="Y21" s="36">
        <f>64943.5658</f>
        <v>64943.565799999997</v>
      </c>
      <c r="Z21" s="36"/>
      <c r="AA21" s="36"/>
      <c r="AB21" s="36"/>
      <c r="AC21" s="36"/>
      <c r="AD21" s="36"/>
      <c r="AE21" s="36"/>
      <c r="AF21" s="37">
        <f t="array" ref="AF21">SUM(ROUND(N21,0),ROUND(Q21,0),ROUND(T21:AE21,0))</f>
        <v>303071</v>
      </c>
    </row>
    <row r="22" spans="1:32" s="5" customFormat="1" x14ac:dyDescent="0.2">
      <c r="A22" s="29">
        <v>8</v>
      </c>
      <c r="B22" s="30" t="s">
        <v>59</v>
      </c>
      <c r="C22" s="31">
        <v>0.5</v>
      </c>
      <c r="D22" s="31" t="s">
        <v>45</v>
      </c>
      <c r="E22" s="31">
        <v>1</v>
      </c>
      <c r="F22" s="31" t="s">
        <v>62</v>
      </c>
      <c r="G22" s="31" t="s">
        <v>61</v>
      </c>
      <c r="H22" s="32" t="s">
        <v>63</v>
      </c>
      <c r="I22" s="33">
        <v>5.2</v>
      </c>
      <c r="J22" s="34">
        <v>17697</v>
      </c>
      <c r="K22" s="34">
        <f t="shared" si="1"/>
        <v>92024.400000000009</v>
      </c>
      <c r="L22" s="35">
        <v>1.75</v>
      </c>
      <c r="M22" s="34">
        <f t="shared" si="2"/>
        <v>161042.70000000001</v>
      </c>
      <c r="N22" s="34">
        <f t="shared" si="3"/>
        <v>80521</v>
      </c>
      <c r="O22" s="36">
        <f t="shared" si="4"/>
        <v>46012</v>
      </c>
      <c r="P22" s="36">
        <f t="shared" si="5"/>
        <v>34509</v>
      </c>
      <c r="Q22" s="36">
        <f t="shared" si="0"/>
        <v>8052</v>
      </c>
      <c r="R22" s="36">
        <f t="shared" si="6"/>
        <v>4601</v>
      </c>
      <c r="S22" s="36">
        <f t="shared" si="7"/>
        <v>3451</v>
      </c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7">
        <f t="array" ref="AF22">SUM(ROUND(N22,0),ROUND(Q22,0),ROUND(T22:AE22,0))</f>
        <v>88573</v>
      </c>
    </row>
    <row r="23" spans="1:32" s="5" customFormat="1" x14ac:dyDescent="0.2">
      <c r="A23" s="29">
        <v>9</v>
      </c>
      <c r="B23" s="30" t="s">
        <v>64</v>
      </c>
      <c r="C23" s="31">
        <v>0.25</v>
      </c>
      <c r="D23" s="31" t="s">
        <v>45</v>
      </c>
      <c r="E23" s="31">
        <v>2</v>
      </c>
      <c r="F23" s="31" t="s">
        <v>65</v>
      </c>
      <c r="G23" s="31" t="s">
        <v>61</v>
      </c>
      <c r="H23" s="32" t="s">
        <v>49</v>
      </c>
      <c r="I23" s="33">
        <v>4.3600000000000003</v>
      </c>
      <c r="J23" s="34">
        <v>17697</v>
      </c>
      <c r="K23" s="34">
        <f t="shared" si="1"/>
        <v>77158.920000000013</v>
      </c>
      <c r="L23" s="35">
        <v>1.75</v>
      </c>
      <c r="M23" s="34">
        <f t="shared" si="2"/>
        <v>135028.11000000002</v>
      </c>
      <c r="N23" s="34">
        <f t="shared" si="3"/>
        <v>33757</v>
      </c>
      <c r="O23" s="36">
        <f t="shared" si="4"/>
        <v>19290</v>
      </c>
      <c r="P23" s="36">
        <f t="shared" si="5"/>
        <v>14467</v>
      </c>
      <c r="Q23" s="36">
        <f t="shared" si="0"/>
        <v>3376</v>
      </c>
      <c r="R23" s="36">
        <f t="shared" si="6"/>
        <v>1929</v>
      </c>
      <c r="S23" s="36">
        <f t="shared" si="7"/>
        <v>1447</v>
      </c>
      <c r="T23" s="36"/>
      <c r="U23" s="36"/>
      <c r="V23" s="36"/>
      <c r="W23" s="36"/>
      <c r="X23" s="36"/>
      <c r="Y23" s="36">
        <f>10127.1082</f>
        <v>10127.108200000001</v>
      </c>
      <c r="Z23" s="36"/>
      <c r="AA23" s="36"/>
      <c r="AB23" s="36"/>
      <c r="AC23" s="36"/>
      <c r="AD23" s="36"/>
      <c r="AE23" s="36"/>
      <c r="AF23" s="37">
        <f t="array" ref="AF23">SUM(ROUND(N23,0),ROUND(Q23,0),ROUND(T23:AE23,0))</f>
        <v>47260</v>
      </c>
    </row>
    <row r="24" spans="1:32" s="5" customFormat="1" x14ac:dyDescent="0.2">
      <c r="A24" s="29">
        <v>10</v>
      </c>
      <c r="B24" s="30" t="s">
        <v>64</v>
      </c>
      <c r="C24" s="31">
        <v>0.25</v>
      </c>
      <c r="D24" s="31" t="s">
        <v>45</v>
      </c>
      <c r="E24" s="31" t="s">
        <v>66</v>
      </c>
      <c r="F24" s="31" t="s">
        <v>67</v>
      </c>
      <c r="G24" s="31" t="s">
        <v>61</v>
      </c>
      <c r="H24" s="32" t="s">
        <v>68</v>
      </c>
      <c r="I24" s="33">
        <v>5.41</v>
      </c>
      <c r="J24" s="34">
        <v>17697</v>
      </c>
      <c r="K24" s="34">
        <f t="shared" si="1"/>
        <v>95740.77</v>
      </c>
      <c r="L24" s="35">
        <v>1.75</v>
      </c>
      <c r="M24" s="34">
        <f t="shared" si="2"/>
        <v>167546.3475</v>
      </c>
      <c r="N24" s="34">
        <f t="shared" si="3"/>
        <v>41887</v>
      </c>
      <c r="O24" s="36">
        <f t="shared" si="4"/>
        <v>23935</v>
      </c>
      <c r="P24" s="36">
        <f t="shared" si="5"/>
        <v>17952</v>
      </c>
      <c r="Q24" s="36">
        <f t="shared" si="0"/>
        <v>4189</v>
      </c>
      <c r="R24" s="36">
        <f t="shared" si="6"/>
        <v>2394</v>
      </c>
      <c r="S24" s="36">
        <f t="shared" si="7"/>
        <v>1795</v>
      </c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7">
        <f t="array" ref="AF24">SUM(ROUND(N24,0),ROUND(Q24,0),ROUND(T24:AE24,0))</f>
        <v>46076</v>
      </c>
    </row>
    <row r="25" spans="1:32" s="5" customFormat="1" x14ac:dyDescent="0.2">
      <c r="A25" s="29">
        <v>11</v>
      </c>
      <c r="B25" s="30" t="s">
        <v>69</v>
      </c>
      <c r="C25" s="31">
        <v>0.5</v>
      </c>
      <c r="D25" s="31" t="s">
        <v>45</v>
      </c>
      <c r="E25" s="31" t="s">
        <v>66</v>
      </c>
      <c r="F25" s="31" t="s">
        <v>67</v>
      </c>
      <c r="G25" s="31" t="s">
        <v>61</v>
      </c>
      <c r="H25" s="32" t="s">
        <v>68</v>
      </c>
      <c r="I25" s="33">
        <v>5.41</v>
      </c>
      <c r="J25" s="34">
        <v>17697</v>
      </c>
      <c r="K25" s="34">
        <f t="shared" si="1"/>
        <v>95740.77</v>
      </c>
      <c r="L25" s="35">
        <v>1.75</v>
      </c>
      <c r="M25" s="34">
        <f t="shared" si="2"/>
        <v>167546.3475</v>
      </c>
      <c r="N25" s="34">
        <f t="shared" si="3"/>
        <v>83773</v>
      </c>
      <c r="O25" s="36">
        <f t="shared" si="4"/>
        <v>47870</v>
      </c>
      <c r="P25" s="36">
        <f t="shared" si="5"/>
        <v>35903</v>
      </c>
      <c r="Q25" s="36">
        <f t="shared" si="0"/>
        <v>8377</v>
      </c>
      <c r="R25" s="36">
        <f t="shared" si="6"/>
        <v>4787</v>
      </c>
      <c r="S25" s="36">
        <f t="shared" si="7"/>
        <v>3590</v>
      </c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7">
        <f t="array" ref="AF25">SUM(ROUND(N25,0),ROUND(Q25,0),ROUND(T25:AE25,0))</f>
        <v>92150</v>
      </c>
    </row>
    <row r="26" spans="1:32" s="5" customFormat="1" x14ac:dyDescent="0.2">
      <c r="A26" s="29">
        <v>12</v>
      </c>
      <c r="B26" s="30" t="s">
        <v>69</v>
      </c>
      <c r="C26" s="31">
        <v>0.5</v>
      </c>
      <c r="D26" s="31" t="s">
        <v>45</v>
      </c>
      <c r="E26" s="31">
        <v>2</v>
      </c>
      <c r="F26" s="31" t="s">
        <v>65</v>
      </c>
      <c r="G26" s="31" t="s">
        <v>61</v>
      </c>
      <c r="H26" s="32" t="s">
        <v>49</v>
      </c>
      <c r="I26" s="33">
        <v>4.3600000000000003</v>
      </c>
      <c r="J26" s="34">
        <v>17697</v>
      </c>
      <c r="K26" s="34">
        <f t="shared" si="1"/>
        <v>77158.920000000013</v>
      </c>
      <c r="L26" s="35">
        <v>1.75</v>
      </c>
      <c r="M26" s="34">
        <f t="shared" si="2"/>
        <v>135028.11000000002</v>
      </c>
      <c r="N26" s="34">
        <f t="shared" si="3"/>
        <v>67514</v>
      </c>
      <c r="O26" s="36">
        <f t="shared" si="4"/>
        <v>38579</v>
      </c>
      <c r="P26" s="36">
        <f t="shared" si="5"/>
        <v>28935</v>
      </c>
      <c r="Q26" s="36">
        <f t="shared" si="0"/>
        <v>6751</v>
      </c>
      <c r="R26" s="36">
        <f t="shared" si="6"/>
        <v>3858</v>
      </c>
      <c r="S26" s="36">
        <f t="shared" si="7"/>
        <v>2893</v>
      </c>
      <c r="T26" s="36"/>
      <c r="U26" s="36"/>
      <c r="V26" s="36"/>
      <c r="W26" s="36"/>
      <c r="X26" s="36"/>
      <c r="Y26" s="36">
        <f>20254.2165</f>
        <v>20254.216499999999</v>
      </c>
      <c r="Z26" s="36"/>
      <c r="AA26" s="36"/>
      <c r="AB26" s="36"/>
      <c r="AC26" s="36">
        <f>30630</f>
        <v>30630</v>
      </c>
      <c r="AD26" s="36"/>
      <c r="AE26" s="36"/>
      <c r="AF26" s="37">
        <f t="array" ref="AF26">SUM(ROUND(N26,0),ROUND(Q26,0),ROUND(T26:AE26,0))</f>
        <v>125149</v>
      </c>
    </row>
    <row r="27" spans="1:32" s="5" customFormat="1" x14ac:dyDescent="0.2">
      <c r="A27" s="29">
        <v>13</v>
      </c>
      <c r="B27" s="30" t="s">
        <v>70</v>
      </c>
      <c r="C27" s="31">
        <v>1</v>
      </c>
      <c r="D27" s="31" t="s">
        <v>45</v>
      </c>
      <c r="E27" s="31" t="s">
        <v>66</v>
      </c>
      <c r="F27" s="31" t="s">
        <v>67</v>
      </c>
      <c r="G27" s="31" t="s">
        <v>58</v>
      </c>
      <c r="H27" s="32" t="s">
        <v>68</v>
      </c>
      <c r="I27" s="33">
        <v>4.75</v>
      </c>
      <c r="J27" s="34">
        <v>17697</v>
      </c>
      <c r="K27" s="34">
        <f t="shared" si="1"/>
        <v>84060.75</v>
      </c>
      <c r="L27" s="35">
        <v>1.75</v>
      </c>
      <c r="M27" s="34">
        <f t="shared" si="2"/>
        <v>147106.3125</v>
      </c>
      <c r="N27" s="34">
        <f t="shared" si="3"/>
        <v>147106</v>
      </c>
      <c r="O27" s="36">
        <f t="shared" si="4"/>
        <v>84061</v>
      </c>
      <c r="P27" s="36">
        <f t="shared" si="5"/>
        <v>63045</v>
      </c>
      <c r="Q27" s="36">
        <f t="shared" si="0"/>
        <v>14711</v>
      </c>
      <c r="R27" s="36">
        <f t="shared" si="6"/>
        <v>8406</v>
      </c>
      <c r="S27" s="36">
        <f t="shared" si="7"/>
        <v>6305</v>
      </c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7">
        <f t="array" ref="AF27">SUM(ROUND(N27,0),ROUND(Q27,0),ROUND(T27:AE27,0))</f>
        <v>161817</v>
      </c>
    </row>
    <row r="28" spans="1:32" s="5" customFormat="1" x14ac:dyDescent="0.2">
      <c r="A28" s="29">
        <v>14</v>
      </c>
      <c r="B28" s="30" t="s">
        <v>71</v>
      </c>
      <c r="C28" s="31">
        <v>1</v>
      </c>
      <c r="D28" s="31" t="s">
        <v>45</v>
      </c>
      <c r="E28" s="31" t="s">
        <v>66</v>
      </c>
      <c r="F28" s="31" t="s">
        <v>67</v>
      </c>
      <c r="G28" s="31" t="s">
        <v>58</v>
      </c>
      <c r="H28" s="32" t="s">
        <v>68</v>
      </c>
      <c r="I28" s="33">
        <v>4.75</v>
      </c>
      <c r="J28" s="34">
        <v>17697</v>
      </c>
      <c r="K28" s="34">
        <f t="shared" si="1"/>
        <v>84060.75</v>
      </c>
      <c r="L28" s="35">
        <v>1.75</v>
      </c>
      <c r="M28" s="34">
        <f t="shared" si="2"/>
        <v>147106.3125</v>
      </c>
      <c r="N28" s="34">
        <f t="shared" si="3"/>
        <v>147106</v>
      </c>
      <c r="O28" s="36">
        <f t="shared" si="4"/>
        <v>84061</v>
      </c>
      <c r="P28" s="36">
        <f t="shared" si="5"/>
        <v>63045</v>
      </c>
      <c r="Q28" s="36">
        <f t="shared" si="0"/>
        <v>14711</v>
      </c>
      <c r="R28" s="36">
        <f t="shared" si="6"/>
        <v>8406</v>
      </c>
      <c r="S28" s="36">
        <f t="shared" si="7"/>
        <v>6305</v>
      </c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7">
        <f t="array" ref="AF28">SUM(ROUND(N28,0),ROUND(Q28,0),ROUND(T28:AE28,0))</f>
        <v>161817</v>
      </c>
    </row>
    <row r="29" spans="1:32" s="5" customFormat="1" x14ac:dyDescent="0.2">
      <c r="A29" s="29">
        <v>15</v>
      </c>
      <c r="B29" s="30" t="s">
        <v>72</v>
      </c>
      <c r="C29" s="31">
        <v>0.5</v>
      </c>
      <c r="D29" s="31" t="s">
        <v>73</v>
      </c>
      <c r="E29" s="31" t="s">
        <v>46</v>
      </c>
      <c r="F29" s="31" t="s">
        <v>74</v>
      </c>
      <c r="G29" s="31" t="s">
        <v>75</v>
      </c>
      <c r="H29" s="32" t="s">
        <v>76</v>
      </c>
      <c r="I29" s="33">
        <v>3.73</v>
      </c>
      <c r="J29" s="34">
        <v>17697</v>
      </c>
      <c r="K29" s="34">
        <f t="shared" si="1"/>
        <v>66009.81</v>
      </c>
      <c r="L29" s="35">
        <v>1.75</v>
      </c>
      <c r="M29" s="34">
        <f t="shared" si="2"/>
        <v>115517.1675</v>
      </c>
      <c r="N29" s="34">
        <f t="shared" si="3"/>
        <v>57759</v>
      </c>
      <c r="O29" s="36">
        <f t="shared" si="4"/>
        <v>33005</v>
      </c>
      <c r="P29" s="36">
        <f t="shared" si="5"/>
        <v>24754</v>
      </c>
      <c r="Q29" s="36">
        <f t="shared" si="0"/>
        <v>5776</v>
      </c>
      <c r="R29" s="36">
        <f t="shared" si="6"/>
        <v>3301</v>
      </c>
      <c r="S29" s="36">
        <f t="shared" si="7"/>
        <v>2475</v>
      </c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7">
        <f t="array" ref="AF29">SUM(ROUND(N29,0),ROUND(Q29,0),ROUND(T29:AE29,0))</f>
        <v>63535</v>
      </c>
    </row>
    <row r="30" spans="1:32" s="5" customFormat="1" x14ac:dyDescent="0.2">
      <c r="A30" s="29">
        <v>16</v>
      </c>
      <c r="B30" s="30" t="s">
        <v>72</v>
      </c>
      <c r="C30" s="31">
        <v>0.5</v>
      </c>
      <c r="D30" s="31" t="s">
        <v>45</v>
      </c>
      <c r="E30" s="31" t="s">
        <v>46</v>
      </c>
      <c r="F30" s="31" t="s">
        <v>77</v>
      </c>
      <c r="G30" s="31" t="s">
        <v>58</v>
      </c>
      <c r="H30" s="32" t="s">
        <v>76</v>
      </c>
      <c r="I30" s="33">
        <v>3.85</v>
      </c>
      <c r="J30" s="34">
        <v>17697</v>
      </c>
      <c r="K30" s="34">
        <f t="shared" si="1"/>
        <v>68133.45</v>
      </c>
      <c r="L30" s="35">
        <v>1.75</v>
      </c>
      <c r="M30" s="34">
        <f t="shared" si="2"/>
        <v>119233.53749999999</v>
      </c>
      <c r="N30" s="34">
        <f t="shared" si="3"/>
        <v>59617</v>
      </c>
      <c r="O30" s="36">
        <f t="shared" si="4"/>
        <v>34067</v>
      </c>
      <c r="P30" s="36">
        <f t="shared" si="5"/>
        <v>25550</v>
      </c>
      <c r="Q30" s="36">
        <f t="shared" si="0"/>
        <v>5962</v>
      </c>
      <c r="R30" s="36">
        <f t="shared" si="6"/>
        <v>3407</v>
      </c>
      <c r="S30" s="36">
        <f t="shared" si="7"/>
        <v>2555</v>
      </c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7">
        <f t="array" ref="AF30">SUM(ROUND(N30,0),ROUND(Q30,0),ROUND(T30:AE30,0))</f>
        <v>65579</v>
      </c>
    </row>
    <row r="31" spans="1:32" s="5" customFormat="1" x14ac:dyDescent="0.2">
      <c r="A31" s="29">
        <v>17</v>
      </c>
      <c r="B31" s="30" t="s">
        <v>78</v>
      </c>
      <c r="C31" s="31">
        <v>1</v>
      </c>
      <c r="D31" s="31" t="s">
        <v>45</v>
      </c>
      <c r="E31" s="31" t="s">
        <v>46</v>
      </c>
      <c r="F31" s="31" t="s">
        <v>79</v>
      </c>
      <c r="G31" s="31" t="s">
        <v>80</v>
      </c>
      <c r="H31" s="32" t="s">
        <v>49</v>
      </c>
      <c r="I31" s="33">
        <v>5.77</v>
      </c>
      <c r="J31" s="34">
        <v>17697</v>
      </c>
      <c r="K31" s="34">
        <f t="shared" si="1"/>
        <v>102111.68999999999</v>
      </c>
      <c r="L31" s="35">
        <v>1.23</v>
      </c>
      <c r="M31" s="34">
        <f t="shared" si="2"/>
        <v>125597.37869999999</v>
      </c>
      <c r="N31" s="34">
        <f t="shared" si="3"/>
        <v>125597</v>
      </c>
      <c r="O31" s="36">
        <f t="shared" si="4"/>
        <v>102111</v>
      </c>
      <c r="P31" s="36">
        <f t="shared" si="5"/>
        <v>23486</v>
      </c>
      <c r="Q31" s="36">
        <f t="shared" si="0"/>
        <v>12560</v>
      </c>
      <c r="R31" s="36">
        <f t="shared" si="6"/>
        <v>10211</v>
      </c>
      <c r="S31" s="36">
        <f t="shared" si="7"/>
        <v>2349</v>
      </c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7">
        <f t="array" ref="AF31">SUM(ROUND(N31,0),ROUND(Q31,0),ROUND(T31:AE31,0))</f>
        <v>138157</v>
      </c>
    </row>
    <row r="32" spans="1:32" s="5" customFormat="1" x14ac:dyDescent="0.2">
      <c r="A32" s="29">
        <v>18</v>
      </c>
      <c r="B32" s="30" t="s">
        <v>81</v>
      </c>
      <c r="C32" s="31">
        <v>1</v>
      </c>
      <c r="D32" s="31" t="s">
        <v>45</v>
      </c>
      <c r="E32" s="31" t="s">
        <v>46</v>
      </c>
      <c r="F32" s="31" t="s">
        <v>82</v>
      </c>
      <c r="G32" s="31" t="s">
        <v>80</v>
      </c>
      <c r="H32" s="32" t="s">
        <v>49</v>
      </c>
      <c r="I32" s="33">
        <v>5.77</v>
      </c>
      <c r="J32" s="34">
        <v>17697</v>
      </c>
      <c r="K32" s="34">
        <f t="shared" si="1"/>
        <v>102111.68999999999</v>
      </c>
      <c r="L32" s="35">
        <v>1.23</v>
      </c>
      <c r="M32" s="34">
        <f t="shared" si="2"/>
        <v>125597.37869999999</v>
      </c>
      <c r="N32" s="34">
        <f t="shared" si="3"/>
        <v>125597</v>
      </c>
      <c r="O32" s="36">
        <f t="shared" si="4"/>
        <v>102111</v>
      </c>
      <c r="P32" s="36">
        <f t="shared" si="5"/>
        <v>23486</v>
      </c>
      <c r="Q32" s="36">
        <f t="shared" si="0"/>
        <v>12560</v>
      </c>
      <c r="R32" s="36">
        <f t="shared" si="6"/>
        <v>10211</v>
      </c>
      <c r="S32" s="36">
        <f t="shared" si="7"/>
        <v>2349</v>
      </c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7">
        <f t="array" ref="AF32">SUM(ROUND(N32,0),ROUND(Q32,0),ROUND(T32:AE32,0))</f>
        <v>138157</v>
      </c>
    </row>
    <row r="33" spans="1:32" s="5" customFormat="1" x14ac:dyDescent="0.2">
      <c r="A33" s="29">
        <v>19</v>
      </c>
      <c r="B33" s="30" t="s">
        <v>83</v>
      </c>
      <c r="C33" s="31">
        <v>1</v>
      </c>
      <c r="D33" s="31" t="s">
        <v>45</v>
      </c>
      <c r="E33" s="31" t="s">
        <v>46</v>
      </c>
      <c r="F33" s="31" t="s">
        <v>84</v>
      </c>
      <c r="G33" s="31" t="s">
        <v>85</v>
      </c>
      <c r="H33" s="32" t="s">
        <v>63</v>
      </c>
      <c r="I33" s="33">
        <v>4.83</v>
      </c>
      <c r="J33" s="34">
        <v>17697</v>
      </c>
      <c r="K33" s="34">
        <f t="shared" si="1"/>
        <v>85476.51</v>
      </c>
      <c r="L33" s="35">
        <v>1.23</v>
      </c>
      <c r="M33" s="34">
        <f t="shared" si="2"/>
        <v>105136.10729999999</v>
      </c>
      <c r="N33" s="34">
        <f t="shared" si="3"/>
        <v>105136</v>
      </c>
      <c r="O33" s="36">
        <f t="shared" si="4"/>
        <v>85476</v>
      </c>
      <c r="P33" s="36">
        <f t="shared" si="5"/>
        <v>19660</v>
      </c>
      <c r="Q33" s="36">
        <f t="shared" si="0"/>
        <v>10514</v>
      </c>
      <c r="R33" s="36">
        <f t="shared" si="6"/>
        <v>8548</v>
      </c>
      <c r="S33" s="36">
        <f t="shared" si="7"/>
        <v>1966</v>
      </c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7">
        <f t="array" ref="AF33">SUM(ROUND(N33,0),ROUND(Q33,0),ROUND(T33:AE33,0))</f>
        <v>115650</v>
      </c>
    </row>
    <row r="34" spans="1:32" s="5" customFormat="1" x14ac:dyDescent="0.2">
      <c r="A34" s="29">
        <v>20</v>
      </c>
      <c r="B34" s="30" t="s">
        <v>83</v>
      </c>
      <c r="C34" s="31">
        <v>1</v>
      </c>
      <c r="D34" s="31" t="s">
        <v>45</v>
      </c>
      <c r="E34" s="31" t="s">
        <v>46</v>
      </c>
      <c r="F34" s="31" t="s">
        <v>84</v>
      </c>
      <c r="G34" s="31" t="s">
        <v>85</v>
      </c>
      <c r="H34" s="32" t="s">
        <v>63</v>
      </c>
      <c r="I34" s="33">
        <v>4.83</v>
      </c>
      <c r="J34" s="34">
        <v>17697</v>
      </c>
      <c r="K34" s="34">
        <f t="shared" si="1"/>
        <v>85476.51</v>
      </c>
      <c r="L34" s="35">
        <v>1.23</v>
      </c>
      <c r="M34" s="34">
        <f t="shared" si="2"/>
        <v>105136.10729999999</v>
      </c>
      <c r="N34" s="34">
        <f t="shared" si="3"/>
        <v>105136</v>
      </c>
      <c r="O34" s="36">
        <f t="shared" si="4"/>
        <v>85476</v>
      </c>
      <c r="P34" s="36">
        <f t="shared" si="5"/>
        <v>19660</v>
      </c>
      <c r="Q34" s="36">
        <f t="shared" si="0"/>
        <v>10514</v>
      </c>
      <c r="R34" s="36">
        <f t="shared" si="6"/>
        <v>8548</v>
      </c>
      <c r="S34" s="36">
        <f t="shared" si="7"/>
        <v>1966</v>
      </c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7">
        <f t="array" ref="AF34">SUM(ROUND(N34,0),ROUND(Q34,0),ROUND(T34:AE34,0))</f>
        <v>115650</v>
      </c>
    </row>
    <row r="35" spans="1:32" s="5" customFormat="1" x14ac:dyDescent="0.2">
      <c r="A35" s="29">
        <v>21</v>
      </c>
      <c r="B35" s="30" t="s">
        <v>86</v>
      </c>
      <c r="C35" s="31">
        <v>1</v>
      </c>
      <c r="D35" s="31" t="s">
        <v>45</v>
      </c>
      <c r="E35" s="31" t="s">
        <v>46</v>
      </c>
      <c r="F35" s="31" t="s">
        <v>87</v>
      </c>
      <c r="G35" s="31" t="s">
        <v>85</v>
      </c>
      <c r="H35" s="32" t="s">
        <v>68</v>
      </c>
      <c r="I35" s="33">
        <v>5.31</v>
      </c>
      <c r="J35" s="34">
        <v>17697</v>
      </c>
      <c r="K35" s="34">
        <f t="shared" si="1"/>
        <v>93971.069999999992</v>
      </c>
      <c r="L35" s="35">
        <v>1.23</v>
      </c>
      <c r="M35" s="34">
        <f t="shared" si="2"/>
        <v>115584.41609999999</v>
      </c>
      <c r="N35" s="34">
        <f t="shared" si="3"/>
        <v>115584</v>
      </c>
      <c r="O35" s="36">
        <f t="shared" si="4"/>
        <v>93971</v>
      </c>
      <c r="P35" s="36">
        <f t="shared" si="5"/>
        <v>21613</v>
      </c>
      <c r="Q35" s="36">
        <f t="shared" si="0"/>
        <v>11558</v>
      </c>
      <c r="R35" s="36">
        <f t="shared" si="6"/>
        <v>9397</v>
      </c>
      <c r="S35" s="36">
        <f t="shared" si="7"/>
        <v>2161</v>
      </c>
      <c r="T35" s="36">
        <f>5309.1</f>
        <v>5309.1</v>
      </c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7">
        <f t="array" ref="AF35">SUM(ROUND(N35,0),ROUND(Q35,0),ROUND(T35:AE35,0))</f>
        <v>132451</v>
      </c>
    </row>
    <row r="36" spans="1:32" s="5" customFormat="1" x14ac:dyDescent="0.2">
      <c r="A36" s="29">
        <v>22</v>
      </c>
      <c r="B36" s="30" t="s">
        <v>88</v>
      </c>
      <c r="C36" s="31">
        <v>1</v>
      </c>
      <c r="D36" s="31" t="s">
        <v>73</v>
      </c>
      <c r="E36" s="31" t="s">
        <v>46</v>
      </c>
      <c r="F36" s="31" t="s">
        <v>89</v>
      </c>
      <c r="G36" s="31" t="s">
        <v>75</v>
      </c>
      <c r="H36" s="32" t="s">
        <v>76</v>
      </c>
      <c r="I36" s="33">
        <v>3.49</v>
      </c>
      <c r="J36" s="34">
        <v>17697</v>
      </c>
      <c r="K36" s="34">
        <f t="shared" si="1"/>
        <v>61762.530000000006</v>
      </c>
      <c r="L36" s="35">
        <v>1.75</v>
      </c>
      <c r="M36" s="34">
        <f t="shared" si="2"/>
        <v>108084.42750000001</v>
      </c>
      <c r="N36" s="34">
        <f t="shared" si="3"/>
        <v>108084</v>
      </c>
      <c r="O36" s="36">
        <f t="shared" si="4"/>
        <v>61762</v>
      </c>
      <c r="P36" s="36">
        <f t="shared" si="5"/>
        <v>46322</v>
      </c>
      <c r="Q36" s="36">
        <f t="shared" si="0"/>
        <v>10808</v>
      </c>
      <c r="R36" s="36">
        <f t="shared" si="6"/>
        <v>6176</v>
      </c>
      <c r="S36" s="36">
        <f t="shared" si="7"/>
        <v>4632</v>
      </c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>
        <f t="array" ref="AF36">SUM(ROUND(N36,0),ROUND(Q36,0),ROUND(T36:AE36,0))</f>
        <v>118892</v>
      </c>
    </row>
    <row r="37" spans="1:32" s="5" customFormat="1" x14ac:dyDescent="0.2">
      <c r="A37" s="29">
        <v>23</v>
      </c>
      <c r="B37" s="30" t="s">
        <v>88</v>
      </c>
      <c r="C37" s="31">
        <v>1</v>
      </c>
      <c r="D37" s="31" t="s">
        <v>45</v>
      </c>
      <c r="E37" s="31" t="s">
        <v>46</v>
      </c>
      <c r="F37" s="31" t="s">
        <v>90</v>
      </c>
      <c r="G37" s="31" t="s">
        <v>58</v>
      </c>
      <c r="H37" s="32" t="s">
        <v>76</v>
      </c>
      <c r="I37" s="33">
        <v>3.85</v>
      </c>
      <c r="J37" s="34">
        <v>17697</v>
      </c>
      <c r="K37" s="34">
        <f t="shared" si="1"/>
        <v>68133.45</v>
      </c>
      <c r="L37" s="35">
        <v>1.75</v>
      </c>
      <c r="M37" s="34">
        <f t="shared" si="2"/>
        <v>119233.53749999999</v>
      </c>
      <c r="N37" s="34">
        <f t="shared" si="3"/>
        <v>119234</v>
      </c>
      <c r="O37" s="36">
        <f t="shared" si="4"/>
        <v>68134</v>
      </c>
      <c r="P37" s="36">
        <f t="shared" si="5"/>
        <v>51100</v>
      </c>
      <c r="Q37" s="36">
        <f t="shared" si="0"/>
        <v>11923</v>
      </c>
      <c r="R37" s="36">
        <f t="shared" si="6"/>
        <v>6813</v>
      </c>
      <c r="S37" s="36">
        <f t="shared" si="7"/>
        <v>5110</v>
      </c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7">
        <f t="array" ref="AF37">SUM(ROUND(N37,0),ROUND(Q37,0),ROUND(T37:AE37,0))</f>
        <v>131157</v>
      </c>
    </row>
    <row r="38" spans="1:32" s="5" customFormat="1" x14ac:dyDescent="0.2">
      <c r="A38" s="29">
        <v>24</v>
      </c>
      <c r="B38" s="30" t="s">
        <v>91</v>
      </c>
      <c r="C38" s="31">
        <v>1</v>
      </c>
      <c r="D38" s="31" t="s">
        <v>73</v>
      </c>
      <c r="E38" s="31" t="s">
        <v>46</v>
      </c>
      <c r="F38" s="31" t="s">
        <v>79</v>
      </c>
      <c r="G38" s="31" t="s">
        <v>75</v>
      </c>
      <c r="H38" s="32" t="s">
        <v>76</v>
      </c>
      <c r="I38" s="33">
        <v>3.73</v>
      </c>
      <c r="J38" s="34">
        <v>17697</v>
      </c>
      <c r="K38" s="34">
        <f t="shared" si="1"/>
        <v>66009.81</v>
      </c>
      <c r="L38" s="35">
        <v>1.23</v>
      </c>
      <c r="M38" s="34">
        <f t="shared" si="2"/>
        <v>81192.066299999991</v>
      </c>
      <c r="N38" s="34">
        <f t="shared" si="3"/>
        <v>81192</v>
      </c>
      <c r="O38" s="36">
        <f t="shared" si="4"/>
        <v>66010</v>
      </c>
      <c r="P38" s="36">
        <f t="shared" si="5"/>
        <v>15182</v>
      </c>
      <c r="Q38" s="36">
        <f t="shared" si="0"/>
        <v>8119</v>
      </c>
      <c r="R38" s="36">
        <f t="shared" si="6"/>
        <v>6601</v>
      </c>
      <c r="S38" s="36">
        <f t="shared" si="7"/>
        <v>1518</v>
      </c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7">
        <f t="array" ref="AF38">SUM(ROUND(N38,0),ROUND(Q38,0),ROUND(T38:AE38,0))</f>
        <v>89311</v>
      </c>
    </row>
    <row r="39" spans="1:32" s="5" customFormat="1" x14ac:dyDescent="0.2">
      <c r="A39" s="29">
        <v>25</v>
      </c>
      <c r="B39" s="30" t="s">
        <v>92</v>
      </c>
      <c r="C39" s="31">
        <v>0.5</v>
      </c>
      <c r="D39" s="31" t="s">
        <v>73</v>
      </c>
      <c r="E39" s="31" t="s">
        <v>46</v>
      </c>
      <c r="F39" s="31" t="s">
        <v>93</v>
      </c>
      <c r="G39" s="31" t="s">
        <v>75</v>
      </c>
      <c r="H39" s="32" t="s">
        <v>76</v>
      </c>
      <c r="I39" s="33">
        <v>3.73</v>
      </c>
      <c r="J39" s="34">
        <v>17697</v>
      </c>
      <c r="K39" s="34">
        <f t="shared" si="1"/>
        <v>66009.81</v>
      </c>
      <c r="L39" s="35">
        <v>1.23</v>
      </c>
      <c r="M39" s="34">
        <f t="shared" si="2"/>
        <v>81192.066299999991</v>
      </c>
      <c r="N39" s="34">
        <f t="shared" si="3"/>
        <v>40596</v>
      </c>
      <c r="O39" s="36">
        <f t="shared" si="4"/>
        <v>33005</v>
      </c>
      <c r="P39" s="36">
        <f t="shared" si="5"/>
        <v>7591</v>
      </c>
      <c r="Q39" s="36">
        <f t="shared" si="0"/>
        <v>4060</v>
      </c>
      <c r="R39" s="36">
        <f t="shared" si="6"/>
        <v>3301</v>
      </c>
      <c r="S39" s="36">
        <f t="shared" si="7"/>
        <v>759</v>
      </c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7">
        <f t="array" ref="AF39">SUM(ROUND(N39,0),ROUND(Q39,0),ROUND(T39:AE39,0))</f>
        <v>44656</v>
      </c>
    </row>
    <row r="40" spans="1:32" s="5" customFormat="1" x14ac:dyDescent="0.2">
      <c r="A40" s="29">
        <v>26</v>
      </c>
      <c r="B40" s="30" t="s">
        <v>94</v>
      </c>
      <c r="C40" s="31">
        <v>1</v>
      </c>
      <c r="D40" s="31" t="s">
        <v>45</v>
      </c>
      <c r="E40" s="31" t="s">
        <v>46</v>
      </c>
      <c r="F40" s="31" t="s">
        <v>95</v>
      </c>
      <c r="G40" s="31" t="s">
        <v>58</v>
      </c>
      <c r="H40" s="32" t="s">
        <v>76</v>
      </c>
      <c r="I40" s="33">
        <v>3.94</v>
      </c>
      <c r="J40" s="34">
        <v>17697</v>
      </c>
      <c r="K40" s="34">
        <f t="shared" si="1"/>
        <v>69726.179999999993</v>
      </c>
      <c r="L40" s="35">
        <v>1.23</v>
      </c>
      <c r="M40" s="34">
        <f t="shared" si="2"/>
        <v>85763.201399999991</v>
      </c>
      <c r="N40" s="34">
        <f t="shared" si="3"/>
        <v>85763</v>
      </c>
      <c r="O40" s="36">
        <f t="shared" si="4"/>
        <v>69726</v>
      </c>
      <c r="P40" s="36">
        <f t="shared" si="5"/>
        <v>16037</v>
      </c>
      <c r="Q40" s="36">
        <f t="shared" si="0"/>
        <v>8576</v>
      </c>
      <c r="R40" s="36">
        <f t="shared" si="6"/>
        <v>6972</v>
      </c>
      <c r="S40" s="36">
        <f t="shared" si="7"/>
        <v>1604</v>
      </c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7">
        <f t="array" ref="AF40">SUM(ROUND(N40,0),ROUND(Q40,0),ROUND(T40:AE40,0))</f>
        <v>94339</v>
      </c>
    </row>
    <row r="41" spans="1:32" s="5" customFormat="1" x14ac:dyDescent="0.2">
      <c r="A41" s="29">
        <v>27</v>
      </c>
      <c r="B41" s="30" t="s">
        <v>96</v>
      </c>
      <c r="C41" s="31">
        <v>1</v>
      </c>
      <c r="D41" s="31" t="s">
        <v>45</v>
      </c>
      <c r="E41" s="31" t="s">
        <v>46</v>
      </c>
      <c r="F41" s="31" t="s">
        <v>97</v>
      </c>
      <c r="G41" s="31" t="s">
        <v>58</v>
      </c>
      <c r="H41" s="32" t="s">
        <v>76</v>
      </c>
      <c r="I41" s="33">
        <v>4.1900000000000004</v>
      </c>
      <c r="J41" s="34">
        <v>17697</v>
      </c>
      <c r="K41" s="34">
        <f t="shared" si="1"/>
        <v>74150.430000000008</v>
      </c>
      <c r="L41" s="35">
        <v>1.23</v>
      </c>
      <c r="M41" s="34">
        <f t="shared" si="2"/>
        <v>91205.028900000005</v>
      </c>
      <c r="N41" s="34">
        <f t="shared" si="3"/>
        <v>91205</v>
      </c>
      <c r="O41" s="36">
        <f t="shared" si="4"/>
        <v>74150</v>
      </c>
      <c r="P41" s="36">
        <f t="shared" si="5"/>
        <v>17055</v>
      </c>
      <c r="Q41" s="36">
        <f t="shared" si="0"/>
        <v>9121</v>
      </c>
      <c r="R41" s="36">
        <f t="shared" si="6"/>
        <v>7415</v>
      </c>
      <c r="S41" s="36">
        <f t="shared" si="7"/>
        <v>1706</v>
      </c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7">
        <f t="array" ref="AF41">SUM(ROUND(N41,0),ROUND(Q41,0),ROUND(T41:AE41,0))</f>
        <v>100326</v>
      </c>
    </row>
    <row r="42" spans="1:32" s="5" customFormat="1" x14ac:dyDescent="0.2">
      <c r="A42" s="29">
        <v>28</v>
      </c>
      <c r="B42" s="30" t="s">
        <v>98</v>
      </c>
      <c r="C42" s="31">
        <v>1</v>
      </c>
      <c r="D42" s="31" t="s">
        <v>45</v>
      </c>
      <c r="E42" s="31" t="s">
        <v>46</v>
      </c>
      <c r="F42" s="31" t="s">
        <v>79</v>
      </c>
      <c r="G42" s="31" t="s">
        <v>85</v>
      </c>
      <c r="H42" s="32" t="s">
        <v>63</v>
      </c>
      <c r="I42" s="33">
        <v>4.83</v>
      </c>
      <c r="J42" s="34">
        <v>17697</v>
      </c>
      <c r="K42" s="34">
        <f t="shared" si="1"/>
        <v>85476.51</v>
      </c>
      <c r="L42" s="35">
        <v>1.23</v>
      </c>
      <c r="M42" s="34">
        <f t="shared" si="2"/>
        <v>105136.10729999999</v>
      </c>
      <c r="N42" s="34">
        <f t="shared" si="3"/>
        <v>105136</v>
      </c>
      <c r="O42" s="36">
        <f t="shared" si="4"/>
        <v>85476</v>
      </c>
      <c r="P42" s="36">
        <f t="shared" si="5"/>
        <v>19660</v>
      </c>
      <c r="Q42" s="36">
        <f t="shared" si="0"/>
        <v>10514</v>
      </c>
      <c r="R42" s="36">
        <f t="shared" si="6"/>
        <v>8548</v>
      </c>
      <c r="S42" s="36">
        <f t="shared" si="7"/>
        <v>1966</v>
      </c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7">
        <f t="array" ref="AF42">SUM(ROUND(N42,0),ROUND(Q42,0),ROUND(T42:AE42,0))</f>
        <v>115650</v>
      </c>
    </row>
    <row r="43" spans="1:32" s="5" customFormat="1" x14ac:dyDescent="0.2">
      <c r="A43" s="29">
        <v>29</v>
      </c>
      <c r="B43" s="30" t="s">
        <v>99</v>
      </c>
      <c r="C43" s="31">
        <v>1</v>
      </c>
      <c r="D43" s="31" t="s">
        <v>45</v>
      </c>
      <c r="E43" s="31" t="s">
        <v>46</v>
      </c>
      <c r="F43" s="31" t="s">
        <v>100</v>
      </c>
      <c r="G43" s="31" t="s">
        <v>85</v>
      </c>
      <c r="H43" s="32" t="s">
        <v>63</v>
      </c>
      <c r="I43" s="33">
        <v>4.83</v>
      </c>
      <c r="J43" s="34">
        <v>17697</v>
      </c>
      <c r="K43" s="34">
        <f t="shared" si="1"/>
        <v>85476.51</v>
      </c>
      <c r="L43" s="35">
        <v>1.23</v>
      </c>
      <c r="M43" s="34">
        <f t="shared" si="2"/>
        <v>105136.10729999999</v>
      </c>
      <c r="N43" s="34">
        <f t="shared" si="3"/>
        <v>105136</v>
      </c>
      <c r="O43" s="36">
        <f t="shared" si="4"/>
        <v>85476</v>
      </c>
      <c r="P43" s="36">
        <f t="shared" si="5"/>
        <v>19660</v>
      </c>
      <c r="Q43" s="36">
        <f t="shared" si="0"/>
        <v>10514</v>
      </c>
      <c r="R43" s="36">
        <f t="shared" si="6"/>
        <v>8548</v>
      </c>
      <c r="S43" s="36">
        <f t="shared" si="7"/>
        <v>1966</v>
      </c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7">
        <f t="array" ref="AF43">SUM(ROUND(N43,0),ROUND(Q43,0),ROUND(T43:AE43,0))</f>
        <v>115650</v>
      </c>
    </row>
    <row r="44" spans="1:32" s="5" customFormat="1" x14ac:dyDescent="0.2">
      <c r="A44" s="29">
        <v>30</v>
      </c>
      <c r="B44" s="30" t="s">
        <v>101</v>
      </c>
      <c r="C44" s="31">
        <v>1</v>
      </c>
      <c r="D44" s="31" t="s">
        <v>73</v>
      </c>
      <c r="E44" s="31" t="s">
        <v>46</v>
      </c>
      <c r="F44" s="31" t="s">
        <v>102</v>
      </c>
      <c r="G44" s="31" t="s">
        <v>103</v>
      </c>
      <c r="H44" s="32" t="s">
        <v>68</v>
      </c>
      <c r="I44" s="33">
        <v>3.29</v>
      </c>
      <c r="J44" s="34">
        <v>17697</v>
      </c>
      <c r="K44" s="34">
        <f t="shared" si="1"/>
        <v>58223.13</v>
      </c>
      <c r="L44" s="35">
        <v>1.23</v>
      </c>
      <c r="M44" s="34">
        <f t="shared" si="2"/>
        <v>71614.449899999992</v>
      </c>
      <c r="N44" s="34">
        <f t="shared" si="3"/>
        <v>71614</v>
      </c>
      <c r="O44" s="36">
        <f t="shared" si="4"/>
        <v>58223</v>
      </c>
      <c r="P44" s="36">
        <f t="shared" si="5"/>
        <v>13391</v>
      </c>
      <c r="Q44" s="36">
        <f t="shared" si="0"/>
        <v>7161</v>
      </c>
      <c r="R44" s="36">
        <f t="shared" si="6"/>
        <v>5822</v>
      </c>
      <c r="S44" s="36">
        <f t="shared" si="7"/>
        <v>1339</v>
      </c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7">
        <f t="array" ref="AF44">SUM(ROUND(N44,0),ROUND(Q44,0),ROUND(T44:AE44,0))</f>
        <v>78775</v>
      </c>
    </row>
    <row r="45" spans="1:32" s="5" customFormat="1" x14ac:dyDescent="0.2">
      <c r="A45" s="29">
        <v>31</v>
      </c>
      <c r="B45" s="30" t="s">
        <v>104</v>
      </c>
      <c r="C45" s="31">
        <v>1</v>
      </c>
      <c r="D45" s="31" t="s">
        <v>105</v>
      </c>
      <c r="E45" s="31" t="s">
        <v>46</v>
      </c>
      <c r="F45" s="31" t="s">
        <v>102</v>
      </c>
      <c r="G45" s="31" t="s">
        <v>103</v>
      </c>
      <c r="H45" s="32" t="s">
        <v>68</v>
      </c>
      <c r="I45" s="33">
        <v>3.29</v>
      </c>
      <c r="J45" s="34">
        <v>17697</v>
      </c>
      <c r="K45" s="34">
        <f t="shared" si="1"/>
        <v>58223.13</v>
      </c>
      <c r="L45" s="35">
        <v>1.23</v>
      </c>
      <c r="M45" s="34">
        <f t="shared" si="2"/>
        <v>71614.449899999992</v>
      </c>
      <c r="N45" s="34">
        <f t="shared" si="3"/>
        <v>71614</v>
      </c>
      <c r="O45" s="36">
        <f t="shared" si="4"/>
        <v>58223</v>
      </c>
      <c r="P45" s="36">
        <f t="shared" si="5"/>
        <v>13391</v>
      </c>
      <c r="Q45" s="36">
        <f t="shared" si="0"/>
        <v>7161</v>
      </c>
      <c r="R45" s="36">
        <f t="shared" si="6"/>
        <v>5822</v>
      </c>
      <c r="S45" s="36">
        <f t="shared" si="7"/>
        <v>1339</v>
      </c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7">
        <f t="array" ref="AF45">SUM(ROUND(N45,0),ROUND(Q45,0),ROUND(T45:AE45,0))</f>
        <v>78775</v>
      </c>
    </row>
    <row r="46" spans="1:32" s="5" customFormat="1" x14ac:dyDescent="0.2">
      <c r="A46" s="29">
        <v>32</v>
      </c>
      <c r="B46" s="30" t="s">
        <v>106</v>
      </c>
      <c r="C46" s="31">
        <v>2</v>
      </c>
      <c r="D46" s="31" t="s">
        <v>105</v>
      </c>
      <c r="E46" s="31"/>
      <c r="F46" s="31" t="s">
        <v>107</v>
      </c>
      <c r="G46" s="31">
        <v>2</v>
      </c>
      <c r="H46" s="32" t="s">
        <v>108</v>
      </c>
      <c r="I46" s="33">
        <v>2.81</v>
      </c>
      <c r="J46" s="34">
        <v>17697</v>
      </c>
      <c r="K46" s="34">
        <f t="shared" si="1"/>
        <v>49728.57</v>
      </c>
      <c r="L46" s="35">
        <v>1.23</v>
      </c>
      <c r="M46" s="34">
        <f t="shared" si="2"/>
        <v>61166.141100000001</v>
      </c>
      <c r="N46" s="34">
        <f t="shared" si="3"/>
        <v>122332</v>
      </c>
      <c r="O46" s="36">
        <f t="shared" si="4"/>
        <v>99457</v>
      </c>
      <c r="P46" s="36">
        <f t="shared" si="5"/>
        <v>22875</v>
      </c>
      <c r="Q46" s="36">
        <f t="shared" si="0"/>
        <v>12233</v>
      </c>
      <c r="R46" s="36">
        <f t="shared" si="6"/>
        <v>9946</v>
      </c>
      <c r="S46" s="36">
        <f t="shared" si="7"/>
        <v>2287</v>
      </c>
      <c r="T46" s="36"/>
      <c r="U46" s="36">
        <f>7078.8</f>
        <v>7078.8</v>
      </c>
      <c r="V46" s="36"/>
      <c r="W46" s="36"/>
      <c r="X46" s="36"/>
      <c r="Y46" s="36"/>
      <c r="Z46" s="36"/>
      <c r="AA46" s="36"/>
      <c r="AB46" s="36"/>
      <c r="AC46" s="36"/>
      <c r="AD46" s="36"/>
      <c r="AE46" s="36">
        <f>3539.4</f>
        <v>3539.4</v>
      </c>
      <c r="AF46" s="37">
        <f t="array" ref="AF46">SUM(ROUND(N46,0),ROUND(Q46,0),ROUND(T46:AE46,0))</f>
        <v>145183</v>
      </c>
    </row>
    <row r="47" spans="1:32" s="5" customFormat="1" x14ac:dyDescent="0.2">
      <c r="A47" s="29">
        <v>33</v>
      </c>
      <c r="B47" s="30" t="s">
        <v>109</v>
      </c>
      <c r="C47" s="31">
        <v>7</v>
      </c>
      <c r="D47" s="31" t="s">
        <v>105</v>
      </c>
      <c r="E47" s="31"/>
      <c r="F47" s="31" t="s">
        <v>107</v>
      </c>
      <c r="G47" s="31">
        <v>1</v>
      </c>
      <c r="H47" s="32" t="s">
        <v>108</v>
      </c>
      <c r="I47" s="33">
        <v>2.77</v>
      </c>
      <c r="J47" s="34">
        <v>17697</v>
      </c>
      <c r="K47" s="34">
        <f t="shared" si="1"/>
        <v>49020.69</v>
      </c>
      <c r="L47" s="35">
        <v>1.23</v>
      </c>
      <c r="M47" s="34">
        <f t="shared" si="2"/>
        <v>60295.448700000001</v>
      </c>
      <c r="N47" s="34">
        <f t="shared" si="3"/>
        <v>422068</v>
      </c>
      <c r="O47" s="36">
        <f t="shared" si="4"/>
        <v>343145</v>
      </c>
      <c r="P47" s="36">
        <f t="shared" si="5"/>
        <v>78923</v>
      </c>
      <c r="Q47" s="36">
        <f t="shared" si="0"/>
        <v>42207</v>
      </c>
      <c r="R47" s="36">
        <f t="shared" si="6"/>
        <v>34315</v>
      </c>
      <c r="S47" s="36">
        <f t="shared" si="7"/>
        <v>7892</v>
      </c>
      <c r="T47" s="36"/>
      <c r="U47" s="36">
        <f>24775.8</f>
        <v>24775.8</v>
      </c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7">
        <f t="array" ref="AF47">SUM(ROUND(N47,0),ROUND(Q47,0),ROUND(T47:AE47,0))</f>
        <v>489051</v>
      </c>
    </row>
    <row r="48" spans="1:32" s="5" customFormat="1" x14ac:dyDescent="0.2">
      <c r="A48" s="29">
        <v>34</v>
      </c>
      <c r="B48" s="30" t="s">
        <v>110</v>
      </c>
      <c r="C48" s="31">
        <v>1.5</v>
      </c>
      <c r="D48" s="31" t="s">
        <v>105</v>
      </c>
      <c r="E48" s="31"/>
      <c r="F48" s="31" t="s">
        <v>107</v>
      </c>
      <c r="G48" s="31">
        <v>3</v>
      </c>
      <c r="H48" s="32" t="s">
        <v>108</v>
      </c>
      <c r="I48" s="33">
        <v>2.84</v>
      </c>
      <c r="J48" s="34">
        <v>17697</v>
      </c>
      <c r="K48" s="34">
        <f t="shared" si="1"/>
        <v>50259.479999999996</v>
      </c>
      <c r="L48" s="35">
        <v>1.23</v>
      </c>
      <c r="M48" s="34">
        <f t="shared" si="2"/>
        <v>61819.160399999993</v>
      </c>
      <c r="N48" s="34">
        <f t="shared" si="3"/>
        <v>92729</v>
      </c>
      <c r="O48" s="36">
        <f t="shared" si="4"/>
        <v>75389</v>
      </c>
      <c r="P48" s="36">
        <f t="shared" si="5"/>
        <v>17340</v>
      </c>
      <c r="Q48" s="36">
        <f t="shared" si="0"/>
        <v>9273</v>
      </c>
      <c r="R48" s="36">
        <f t="shared" si="6"/>
        <v>7539</v>
      </c>
      <c r="S48" s="36">
        <f t="shared" si="7"/>
        <v>1734</v>
      </c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7">
        <f t="array" ref="AF48">SUM(ROUND(N48,0),ROUND(Q48,0),ROUND(T48:AE48,0))</f>
        <v>102002</v>
      </c>
    </row>
    <row r="49" spans="1:32" s="5" customFormat="1" x14ac:dyDescent="0.2">
      <c r="A49" s="29">
        <v>35</v>
      </c>
      <c r="B49" s="30" t="s">
        <v>111</v>
      </c>
      <c r="C49" s="31">
        <v>1</v>
      </c>
      <c r="D49" s="31" t="s">
        <v>105</v>
      </c>
      <c r="E49" s="31"/>
      <c r="F49" s="31" t="s">
        <v>107</v>
      </c>
      <c r="G49" s="31">
        <v>3</v>
      </c>
      <c r="H49" s="32" t="s">
        <v>108</v>
      </c>
      <c r="I49" s="33">
        <v>2.84</v>
      </c>
      <c r="J49" s="34">
        <v>17697</v>
      </c>
      <c r="K49" s="34">
        <f t="shared" si="1"/>
        <v>50259.479999999996</v>
      </c>
      <c r="L49" s="35">
        <v>1.23</v>
      </c>
      <c r="M49" s="34">
        <f t="shared" si="2"/>
        <v>61819.160399999993</v>
      </c>
      <c r="N49" s="34">
        <f t="shared" si="3"/>
        <v>61819</v>
      </c>
      <c r="O49" s="36">
        <f t="shared" si="4"/>
        <v>50259</v>
      </c>
      <c r="P49" s="36">
        <f t="shared" si="5"/>
        <v>11560</v>
      </c>
      <c r="Q49" s="36">
        <f t="shared" si="0"/>
        <v>6182</v>
      </c>
      <c r="R49" s="36">
        <f t="shared" si="6"/>
        <v>5026</v>
      </c>
      <c r="S49" s="36">
        <f t="shared" si="7"/>
        <v>1156</v>
      </c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7">
        <f t="array" ref="AF49">SUM(ROUND(N49,0),ROUND(Q49,0),ROUND(T49:AE49,0))</f>
        <v>68001</v>
      </c>
    </row>
    <row r="50" spans="1:32" s="5" customFormat="1" x14ac:dyDescent="0.2">
      <c r="A50" s="29">
        <v>36</v>
      </c>
      <c r="B50" s="30" t="s">
        <v>112</v>
      </c>
      <c r="C50" s="31">
        <v>1.5</v>
      </c>
      <c r="D50" s="31"/>
      <c r="E50" s="31"/>
      <c r="F50" s="31" t="s">
        <v>107</v>
      </c>
      <c r="G50" s="31">
        <v>1</v>
      </c>
      <c r="H50" s="32" t="s">
        <v>108</v>
      </c>
      <c r="I50" s="33">
        <v>2.77</v>
      </c>
      <c r="J50" s="34">
        <v>17697</v>
      </c>
      <c r="K50" s="34">
        <f t="shared" si="1"/>
        <v>49020.69</v>
      </c>
      <c r="L50" s="35">
        <v>1.23</v>
      </c>
      <c r="M50" s="34">
        <f t="shared" si="2"/>
        <v>60295.448700000001</v>
      </c>
      <c r="N50" s="34">
        <f t="shared" si="3"/>
        <v>90443</v>
      </c>
      <c r="O50" s="36">
        <f t="shared" si="4"/>
        <v>73531</v>
      </c>
      <c r="P50" s="36">
        <f t="shared" si="5"/>
        <v>16912</v>
      </c>
      <c r="Q50" s="36">
        <f t="shared" si="0"/>
        <v>9044</v>
      </c>
      <c r="R50" s="36">
        <f t="shared" si="6"/>
        <v>7353</v>
      </c>
      <c r="S50" s="36">
        <f t="shared" si="7"/>
        <v>1691</v>
      </c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7">
        <f t="array" ref="AF50">SUM(ROUND(N50,0),ROUND(Q50,0),ROUND(T50:AE50,0))</f>
        <v>99487</v>
      </c>
    </row>
    <row r="51" spans="1:32" s="5" customFormat="1" x14ac:dyDescent="0.2">
      <c r="A51" s="29">
        <v>37</v>
      </c>
      <c r="B51" s="30" t="s">
        <v>113</v>
      </c>
      <c r="C51" s="31">
        <v>2</v>
      </c>
      <c r="D51" s="31" t="s">
        <v>105</v>
      </c>
      <c r="E51" s="31"/>
      <c r="F51" s="31" t="s">
        <v>107</v>
      </c>
      <c r="G51" s="31">
        <v>1</v>
      </c>
      <c r="H51" s="32" t="s">
        <v>108</v>
      </c>
      <c r="I51" s="33">
        <v>2.77</v>
      </c>
      <c r="J51" s="34">
        <v>17697</v>
      </c>
      <c r="K51" s="34">
        <f t="shared" si="1"/>
        <v>49020.69</v>
      </c>
      <c r="L51" s="35">
        <v>1.23</v>
      </c>
      <c r="M51" s="34">
        <f t="shared" si="2"/>
        <v>60295.448700000001</v>
      </c>
      <c r="N51" s="34">
        <f t="shared" si="3"/>
        <v>120591</v>
      </c>
      <c r="O51" s="36">
        <f t="shared" si="4"/>
        <v>98041</v>
      </c>
      <c r="P51" s="36">
        <f t="shared" si="5"/>
        <v>22550</v>
      </c>
      <c r="Q51" s="36">
        <f t="shared" si="0"/>
        <v>12059</v>
      </c>
      <c r="R51" s="36">
        <f t="shared" si="6"/>
        <v>9804</v>
      </c>
      <c r="S51" s="36">
        <f t="shared" si="7"/>
        <v>2255</v>
      </c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7">
        <f t="array" ref="AF51">SUM(ROUND(N51,0),ROUND(Q51,0),ROUND(T51:AE51,0))</f>
        <v>132650</v>
      </c>
    </row>
    <row r="52" spans="1:32" s="5" customFormat="1" x14ac:dyDescent="0.2">
      <c r="A52" s="29">
        <v>38</v>
      </c>
      <c r="B52" s="30" t="s">
        <v>114</v>
      </c>
      <c r="C52" s="31">
        <v>1</v>
      </c>
      <c r="D52" s="31" t="s">
        <v>105</v>
      </c>
      <c r="E52" s="31"/>
      <c r="F52" s="31" t="s">
        <v>107</v>
      </c>
      <c r="G52" s="31">
        <v>3</v>
      </c>
      <c r="H52" s="32" t="s">
        <v>108</v>
      </c>
      <c r="I52" s="33">
        <v>2.84</v>
      </c>
      <c r="J52" s="34">
        <v>17697</v>
      </c>
      <c r="K52" s="34">
        <f t="shared" si="1"/>
        <v>50259.479999999996</v>
      </c>
      <c r="L52" s="35">
        <v>1.23</v>
      </c>
      <c r="M52" s="34">
        <f t="shared" si="2"/>
        <v>61819.160399999993</v>
      </c>
      <c r="N52" s="34">
        <f t="shared" si="3"/>
        <v>61819</v>
      </c>
      <c r="O52" s="36">
        <f t="shared" si="4"/>
        <v>50259</v>
      </c>
      <c r="P52" s="36">
        <f t="shared" si="5"/>
        <v>11560</v>
      </c>
      <c r="Q52" s="36">
        <f t="shared" si="0"/>
        <v>6182</v>
      </c>
      <c r="R52" s="36">
        <f t="shared" si="6"/>
        <v>5026</v>
      </c>
      <c r="S52" s="36">
        <f t="shared" si="7"/>
        <v>1156</v>
      </c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7">
        <f t="array" ref="AF52">SUM(ROUND(N52,0),ROUND(Q52,0),ROUND(T52:AE52,0))</f>
        <v>68001</v>
      </c>
    </row>
    <row r="53" spans="1:32" s="5" customFormat="1" x14ac:dyDescent="0.2">
      <c r="A53" s="29">
        <v>39</v>
      </c>
      <c r="B53" s="30" t="s">
        <v>115</v>
      </c>
      <c r="C53" s="31">
        <v>1</v>
      </c>
      <c r="D53" s="31" t="s">
        <v>105</v>
      </c>
      <c r="E53" s="31"/>
      <c r="F53" s="31" t="s">
        <v>107</v>
      </c>
      <c r="G53" s="31">
        <v>3</v>
      </c>
      <c r="H53" s="32" t="s">
        <v>108</v>
      </c>
      <c r="I53" s="33">
        <v>2.84</v>
      </c>
      <c r="J53" s="34">
        <v>17697</v>
      </c>
      <c r="K53" s="34">
        <f t="shared" si="1"/>
        <v>50259.479999999996</v>
      </c>
      <c r="L53" s="35">
        <v>1.23</v>
      </c>
      <c r="M53" s="34">
        <f t="shared" si="2"/>
        <v>61819.160399999993</v>
      </c>
      <c r="N53" s="34">
        <f t="shared" si="3"/>
        <v>61819</v>
      </c>
      <c r="O53" s="36">
        <f t="shared" si="4"/>
        <v>50259</v>
      </c>
      <c r="P53" s="36">
        <f t="shared" si="5"/>
        <v>11560</v>
      </c>
      <c r="Q53" s="36">
        <f t="shared" si="0"/>
        <v>6182</v>
      </c>
      <c r="R53" s="36">
        <f t="shared" si="6"/>
        <v>5026</v>
      </c>
      <c r="S53" s="36">
        <f t="shared" si="7"/>
        <v>1156</v>
      </c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7">
        <f t="array" ref="AF53">SUM(ROUND(N53,0),ROUND(Q53,0),ROUND(T53:AE53,0))</f>
        <v>68001</v>
      </c>
    </row>
    <row r="54" spans="1:32" s="5" customFormat="1" ht="12.75" thickBot="1" x14ac:dyDescent="0.25">
      <c r="A54" s="38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2"/>
    </row>
    <row r="55" spans="1:32" s="6" customFormat="1" ht="12.75" thickBot="1" x14ac:dyDescent="0.25">
      <c r="A55" s="43"/>
      <c r="B55" s="44" t="s">
        <v>35</v>
      </c>
      <c r="C55" s="45">
        <f>SUM(C15:C54)</f>
        <v>44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7">
        <f t="array" ref="N55">SUM(ROUND(N15:N54,))</f>
        <v>4432899</v>
      </c>
      <c r="O55" s="47">
        <f t="array" ref="O55">SUM(ROUND(O15:O54,))</f>
        <v>3079758</v>
      </c>
      <c r="P55" s="47">
        <f>SUM(P15:P54)</f>
        <v>1353141</v>
      </c>
      <c r="Q55" s="48">
        <f t="array" ref="Q55">SUM(ROUND(Q15:Q54,))</f>
        <v>443292</v>
      </c>
      <c r="R55" s="48">
        <f>SUM(R15:R54)</f>
        <v>307979</v>
      </c>
      <c r="S55" s="48">
        <f>SUM(S15:S54)</f>
        <v>135313</v>
      </c>
      <c r="T55" s="48">
        <f t="array" ref="T55">SUM(ROUND(T15:T54,))</f>
        <v>5309</v>
      </c>
      <c r="U55" s="48">
        <f t="array" ref="U55">SUM(ROUND(U15:U54,))</f>
        <v>31855</v>
      </c>
      <c r="V55" s="48">
        <f t="array" ref="V55">SUM(ROUND(V15:V54,))</f>
        <v>0</v>
      </c>
      <c r="W55" s="48">
        <f t="array" ref="W55">SUM(ROUND(W15:W54,))</f>
        <v>0</v>
      </c>
      <c r="X55" s="48">
        <f t="array" ref="X55">SUM(ROUND(X15:X54,))</f>
        <v>0</v>
      </c>
      <c r="Y55" s="48">
        <f t="array" ref="Y55">SUM(ROUND(Y15:Y54,))</f>
        <v>133139</v>
      </c>
      <c r="Z55" s="48">
        <f t="array" ref="Z55">SUM(ROUND(Z15:Z54,))</f>
        <v>0</v>
      </c>
      <c r="AA55" s="48">
        <f t="array" ref="AA55">SUM(ROUND(AA15:AA54,))</f>
        <v>0</v>
      </c>
      <c r="AB55" s="48">
        <f t="array" ref="AB55">SUM(ROUND(AB15:AB54,))</f>
        <v>0</v>
      </c>
      <c r="AC55" s="48">
        <f t="array" ref="AC55">SUM(ROUND(AC15:AC54,))</f>
        <v>30630</v>
      </c>
      <c r="AD55" s="48">
        <f t="array" ref="AD55">SUM(ROUND(AD15:AD54,))</f>
        <v>0</v>
      </c>
      <c r="AE55" s="48">
        <f t="array" ref="AE55">SUM(ROUND(AE15:AE54,))</f>
        <v>3539</v>
      </c>
      <c r="AF55" s="49">
        <f t="array" ref="AF55">SUM(N55,Q55,T55:AE55)</f>
        <v>5080663</v>
      </c>
    </row>
    <row r="56" spans="1:32" x14ac:dyDescent="0.2">
      <c r="A56" s="16"/>
      <c r="B56" s="16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spans="1:32" x14ac:dyDescent="0.2">
      <c r="A57" s="16"/>
      <c r="B57" s="16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x14ac:dyDescent="0.2">
      <c r="A58" s="16"/>
      <c r="B58" s="16"/>
      <c r="C58" s="18" t="s">
        <v>116</v>
      </c>
      <c r="D58" s="18"/>
      <c r="E58" s="18"/>
      <c r="F58" s="9"/>
      <c r="G58" s="9"/>
      <c r="H58" s="9"/>
      <c r="I58" s="9"/>
      <c r="J58" s="9"/>
      <c r="K58" s="18" t="s">
        <v>38</v>
      </c>
      <c r="L58" s="9"/>
      <c r="M58" s="18"/>
      <c r="N58" s="18"/>
      <c r="O58" s="18"/>
      <c r="P58" s="18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x14ac:dyDescent="0.2">
      <c r="A59" s="16"/>
      <c r="B59" s="16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 x14ac:dyDescent="0.2">
      <c r="A60" s="16"/>
      <c r="B60" s="11"/>
      <c r="C60" s="18" t="s">
        <v>36</v>
      </c>
      <c r="D60" s="18"/>
      <c r="E60" s="18"/>
      <c r="F60" s="9"/>
      <c r="G60" s="9"/>
      <c r="H60" s="9"/>
      <c r="I60" s="9"/>
      <c r="J60" s="9"/>
      <c r="K60" s="18" t="s">
        <v>41</v>
      </c>
      <c r="L60" s="9"/>
      <c r="M60" s="18"/>
      <c r="N60" s="18"/>
      <c r="O60" s="18"/>
      <c r="P60" s="18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spans="1:32" x14ac:dyDescent="0.2">
      <c r="A61" s="16"/>
      <c r="B61" s="16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 x14ac:dyDescent="0.2">
      <c r="A62" s="16"/>
      <c r="B62" s="16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spans="1:32" x14ac:dyDescent="0.2">
      <c r="A63" s="16"/>
      <c r="B63" s="16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spans="1:32" x14ac:dyDescent="0.2">
      <c r="A64" s="16"/>
      <c r="B64" s="16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spans="1:32" x14ac:dyDescent="0.2">
      <c r="A65" s="16"/>
      <c r="B65" s="16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 x14ac:dyDescent="0.2">
      <c r="A66" s="16"/>
      <c r="B66" s="16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 x14ac:dyDescent="0.2">
      <c r="A67" s="16"/>
      <c r="B67" s="16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 x14ac:dyDescent="0.2">
      <c r="A68" s="16"/>
      <c r="B68" s="16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 x14ac:dyDescent="0.2">
      <c r="A69" s="16"/>
      <c r="B69" s="16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 x14ac:dyDescent="0.2">
      <c r="A70" s="16"/>
      <c r="B70" s="16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 x14ac:dyDescent="0.2">
      <c r="A71" s="16"/>
      <c r="B71" s="16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 x14ac:dyDescent="0.2">
      <c r="A72" s="16"/>
      <c r="B72" s="16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</sheetData>
  <mergeCells count="35">
    <mergeCell ref="M11:M13"/>
    <mergeCell ref="B7:N7"/>
    <mergeCell ref="B8:N8"/>
    <mergeCell ref="B9:N9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2"/>
    <mergeCell ref="K11:K13"/>
    <mergeCell ref="L11:L13"/>
    <mergeCell ref="AF11:AF13"/>
    <mergeCell ref="N12:N13"/>
    <mergeCell ref="O12:O13"/>
    <mergeCell ref="P12:P13"/>
    <mergeCell ref="Q12:Q13"/>
    <mergeCell ref="R12:R13"/>
    <mergeCell ref="S12:S13"/>
    <mergeCell ref="T12:T13"/>
    <mergeCell ref="U12:U13"/>
    <mergeCell ref="V12:Y12"/>
    <mergeCell ref="Z12:Z13"/>
    <mergeCell ref="N11:P11"/>
    <mergeCell ref="Q11:S11"/>
    <mergeCell ref="T11:AE11"/>
    <mergeCell ref="AA12:AA13"/>
    <mergeCell ref="AB12:AB13"/>
    <mergeCell ref="AC12:AC13"/>
    <mergeCell ref="AD12:AD13"/>
    <mergeCell ref="AE12:AE13"/>
  </mergeCells>
  <pageMargins left="0.31496062992125984" right="0.31496062992125984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Buhgalter3</dc:creator>
  <cp:lastModifiedBy>Buhgalter3</cp:lastModifiedBy>
  <cp:lastPrinted>2022-02-07T05:50:02Z</cp:lastPrinted>
  <dcterms:created xsi:type="dcterms:W3CDTF">2022-02-07T05:36:58Z</dcterms:created>
  <dcterms:modified xsi:type="dcterms:W3CDTF">2022-02-07T05:50:12Z</dcterms:modified>
</cp:coreProperties>
</file>